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75" windowWidth="17100" windowHeight="10125" activeTab="1"/>
  </bookViews>
  <sheets>
    <sheet name="Poplawski1" sheetId="1" r:id="rId1"/>
    <sheet name="Poplawski2" sheetId="2" r:id="rId2"/>
  </sheets>
  <calcPr calcId="144525"/>
</workbook>
</file>

<file path=xl/calcChain.xml><?xml version="1.0" encoding="utf-8"?>
<calcChain xmlns="http://schemas.openxmlformats.org/spreadsheetml/2006/main">
  <c r="V27" i="2" l="1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X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V25" i="2"/>
  <c r="B25" i="2"/>
  <c r="A25" i="2"/>
  <c r="V24" i="2"/>
  <c r="B24" i="2"/>
  <c r="A24" i="2"/>
  <c r="V23" i="2"/>
  <c r="B23" i="2"/>
  <c r="A23" i="2"/>
  <c r="V22" i="2"/>
  <c r="B22" i="2"/>
  <c r="A22" i="2"/>
  <c r="V21" i="2"/>
  <c r="B21" i="2"/>
  <c r="A21" i="2"/>
  <c r="V20" i="2"/>
  <c r="B20" i="2"/>
  <c r="A20" i="2"/>
  <c r="V19" i="2"/>
  <c r="B19" i="2"/>
  <c r="A19" i="2"/>
  <c r="V18" i="2"/>
  <c r="B18" i="2"/>
  <c r="A18" i="2"/>
  <c r="V17" i="2"/>
  <c r="B17" i="2"/>
  <c r="A17" i="2"/>
  <c r="V16" i="2"/>
  <c r="B16" i="2"/>
  <c r="A16" i="2"/>
  <c r="V15" i="2"/>
  <c r="B15" i="2"/>
  <c r="A15" i="2"/>
  <c r="V14" i="2"/>
  <c r="B14" i="2"/>
  <c r="A14" i="2"/>
  <c r="V13" i="2"/>
  <c r="B13" i="2"/>
  <c r="A13" i="2"/>
  <c r="V12" i="2"/>
  <c r="B12" i="2"/>
  <c r="A12" i="2"/>
  <c r="V11" i="2"/>
  <c r="B11" i="2"/>
  <c r="A11" i="2"/>
  <c r="V10" i="2"/>
  <c r="B10" i="2"/>
  <c r="A10" i="2"/>
  <c r="S6" i="2"/>
  <c r="Q6" i="2"/>
  <c r="S2" i="2"/>
  <c r="X25" i="1"/>
  <c r="U25" i="1"/>
  <c r="U26" i="1" s="1"/>
  <c r="T25" i="1"/>
  <c r="T26" i="1" s="1"/>
  <c r="S25" i="1"/>
  <c r="S26" i="1" s="1"/>
  <c r="R25" i="1"/>
  <c r="R26" i="1" s="1"/>
  <c r="Q25" i="1"/>
  <c r="Q26" i="1" s="1"/>
  <c r="P25" i="1"/>
  <c r="O25" i="1"/>
  <c r="O26" i="1" s="1"/>
  <c r="N25" i="1"/>
  <c r="N26" i="1" s="1"/>
  <c r="M25" i="1"/>
  <c r="M26" i="1" s="1"/>
  <c r="L25" i="1"/>
  <c r="L26" i="1" s="1"/>
  <c r="K25" i="1"/>
  <c r="K26" i="1" s="1"/>
  <c r="J25" i="1"/>
  <c r="J26" i="1" s="1"/>
  <c r="I25" i="1"/>
  <c r="I26" i="1" s="1"/>
  <c r="H25" i="1"/>
  <c r="H26" i="1" s="1"/>
  <c r="G25" i="1"/>
  <c r="G26" i="1" s="1"/>
  <c r="F25" i="1"/>
  <c r="F26" i="1" s="1"/>
  <c r="E25" i="1"/>
  <c r="E26" i="1" s="1"/>
  <c r="D25" i="1"/>
  <c r="D26" i="1" s="1"/>
  <c r="C25" i="1"/>
  <c r="C26" i="1" s="1"/>
  <c r="V24" i="1"/>
  <c r="B24" i="1"/>
  <c r="A24" i="1"/>
  <c r="V23" i="1"/>
  <c r="B23" i="1"/>
  <c r="A23" i="1"/>
  <c r="V22" i="1"/>
  <c r="B22" i="1"/>
  <c r="A22" i="1"/>
  <c r="V21" i="1"/>
  <c r="B21" i="1"/>
  <c r="A21" i="1"/>
  <c r="V20" i="1"/>
  <c r="B20" i="1"/>
  <c r="A20" i="1"/>
  <c r="V19" i="1"/>
  <c r="B19" i="1"/>
  <c r="A19" i="1"/>
  <c r="V18" i="1"/>
  <c r="B18" i="1"/>
  <c r="A18" i="1"/>
  <c r="V17" i="1"/>
  <c r="B17" i="1"/>
  <c r="A17" i="1"/>
  <c r="V16" i="1"/>
  <c r="B16" i="1"/>
  <c r="A16" i="1"/>
  <c r="V15" i="1"/>
  <c r="B15" i="1"/>
  <c r="A15" i="1"/>
  <c r="V14" i="1"/>
  <c r="B14" i="1"/>
  <c r="A14" i="1"/>
  <c r="V13" i="1"/>
  <c r="B13" i="1"/>
  <c r="A13" i="1"/>
  <c r="V12" i="1"/>
  <c r="B12" i="1"/>
  <c r="A12" i="1"/>
  <c r="V11" i="1"/>
  <c r="B11" i="1"/>
  <c r="A11" i="1"/>
  <c r="V10" i="1"/>
  <c r="B10" i="1"/>
  <c r="A10" i="1"/>
  <c r="S6" i="1"/>
  <c r="Q6" i="1"/>
  <c r="S2" i="1"/>
  <c r="V26" i="2" l="1"/>
  <c r="V25" i="1"/>
  <c r="V26" i="1" s="1"/>
</calcChain>
</file>

<file path=xl/sharedStrings.xml><?xml version="1.0" encoding="utf-8"?>
<sst xmlns="http://schemas.openxmlformats.org/spreadsheetml/2006/main" count="99" uniqueCount="40">
  <si>
    <t>TIME SHEET</t>
  </si>
  <si>
    <t>Year</t>
  </si>
  <si>
    <t>PAY PERIOD</t>
  </si>
  <si>
    <t>CoRA Division</t>
  </si>
  <si>
    <t>Day</t>
  </si>
  <si>
    <t>Prev Sheet</t>
  </si>
  <si>
    <t>x</t>
  </si>
  <si>
    <t>Disable weekend highlight</t>
  </si>
  <si>
    <t>NAME:</t>
  </si>
  <si>
    <t>Orion Poplawski</t>
  </si>
  <si>
    <t>MONTH:</t>
  </si>
  <si>
    <t>Work-Time Fraction</t>
  </si>
  <si>
    <t>Project Name</t>
  </si>
  <si>
    <t>CU  C522P 1522.00 CAL</t>
  </si>
  <si>
    <t>Network Labor CoRA Div.</t>
  </si>
  <si>
    <t>G &amp; A</t>
  </si>
  <si>
    <t>Admin &amp; Mgt Support (SEA)</t>
  </si>
  <si>
    <t>Admin &amp; Mgt Support (CoRA)</t>
  </si>
  <si>
    <t>Tech Support (CoRA)</t>
  </si>
  <si>
    <t>B &amp; P (CoRA)</t>
  </si>
  <si>
    <t>Holiday</t>
  </si>
  <si>
    <t>Personal Leave</t>
  </si>
  <si>
    <t>Total</t>
  </si>
  <si>
    <t>Accrued Comp Time</t>
  </si>
  <si>
    <t>Account</t>
  </si>
  <si>
    <t>510.4</t>
  </si>
  <si>
    <t>627.4</t>
  </si>
  <si>
    <t>801</t>
  </si>
  <si>
    <t>601.1</t>
  </si>
  <si>
    <t>601.4</t>
  </si>
  <si>
    <t>603.4</t>
  </si>
  <si>
    <t>606.4</t>
  </si>
  <si>
    <t>Month Total</t>
  </si>
  <si>
    <t>Signed:</t>
  </si>
  <si>
    <t>Approved:</t>
  </si>
  <si>
    <t xml:space="preserve">Direct Labor - enter proposal ID in the box above Acct.510.x, e.g., NASA S98723P 1987.02 ABC, where ABC is the PI's initials. </t>
  </si>
  <si>
    <t>O/H Labor - enter your time under 601.1 for Seattle or 601.4 for CoRA Division; note: Acct XXX.1 and xxx.4 denote Seattle and CoRA, respectively</t>
  </si>
  <si>
    <t>B&amp;P Labor - enter the aprvl ID in the box above Acct. 606.x, e.g.,  BP-11-xx.  Tech Labor - enter the aprvl ID in the box above Acct. 603.x, e.g., TS-11-xx.</t>
  </si>
  <si>
    <t xml:space="preserve">Accounting can provide ID #s.  Time Sheets are to be updated daily and must be submitted to Accounting on the 15th and last day of every month by noon. </t>
  </si>
  <si>
    <t>2006-May-I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</si>
</sst>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.0"/>
  </numFmts>
  <fonts count="5" x14ac:knownFonts="1">
    <font>
      <sz val="10"/>
      <name val="Arial"/>
    </font>
    <font>
      <sz val="10"/>
      <name val="Arial"/>
      <family val="2"/>
    </font>
    <font>
      <sz val="10"/>
      <name val="Arial Narrow"/>
      <family val="2"/>
    </font>
    <font>
      <sz val="9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1" fillId="0" borderId="0" xfId="1" applyBorder="1"/>
    <xf numFmtId="0" fontId="1" fillId="2" borderId="0" xfId="1" applyFill="1"/>
    <xf numFmtId="0" fontId="1" fillId="0" borderId="0" xfId="1" applyFont="1"/>
    <xf numFmtId="14" fontId="1" fillId="2" borderId="0" xfId="1" applyNumberFormat="1" applyFont="1" applyFill="1"/>
    <xf numFmtId="0" fontId="1" fillId="2" borderId="0" xfId="1" applyFont="1" applyFill="1"/>
    <xf numFmtId="0" fontId="1" fillId="0" borderId="0" xfId="1" applyAlignment="1">
      <alignment horizontal="right"/>
    </xf>
    <xf numFmtId="0" fontId="1" fillId="0" borderId="1" xfId="1" applyFont="1" applyBorder="1"/>
    <xf numFmtId="0" fontId="1" fillId="0" borderId="1" xfId="1" applyBorder="1"/>
    <xf numFmtId="0" fontId="1" fillId="0" borderId="0" xfId="1" applyNumberFormat="1" applyBorder="1"/>
    <xf numFmtId="0" fontId="1" fillId="0" borderId="2" xfId="1" applyBorder="1" applyAlignment="1">
      <alignment horizontal="centerContinuous" vertical="center" wrapText="1"/>
    </xf>
    <xf numFmtId="0" fontId="1" fillId="0" borderId="3" xfId="1" applyBorder="1" applyAlignment="1">
      <alignment horizontal="centerContinuous"/>
    </xf>
    <xf numFmtId="0" fontId="2" fillId="0" borderId="2" xfId="1" applyFont="1" applyBorder="1" applyAlignment="1">
      <alignment horizontal="center" textRotation="90" wrapText="1"/>
    </xf>
    <xf numFmtId="0" fontId="0" fillId="0" borderId="2" xfId="0" applyBorder="1" applyAlignment="1">
      <alignment horizontal="left" textRotation="90" wrapText="1"/>
    </xf>
    <xf numFmtId="0" fontId="2" fillId="0" borderId="2" xfId="1" applyFont="1" applyBorder="1" applyAlignment="1">
      <alignment horizontal="center" textRotation="90"/>
    </xf>
    <xf numFmtId="0" fontId="2" fillId="0" borderId="2" xfId="1" applyFont="1" applyBorder="1" applyAlignment="1">
      <alignment horizontal="left" textRotation="90" wrapText="1"/>
    </xf>
    <xf numFmtId="0" fontId="2" fillId="0" borderId="0" xfId="1" applyFont="1"/>
    <xf numFmtId="0" fontId="2" fillId="0" borderId="4" xfId="1" applyFont="1" applyBorder="1" applyAlignment="1">
      <alignment textRotation="90" wrapText="1"/>
    </xf>
    <xf numFmtId="49" fontId="1" fillId="0" borderId="2" xfId="1" applyNumberFormat="1" applyBorder="1" applyAlignment="1">
      <alignment horizontal="centerContinuous" vertical="center"/>
    </xf>
    <xf numFmtId="49" fontId="3" fillId="0" borderId="2" xfId="1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1" fillId="0" borderId="2" xfId="1" applyNumberFormat="1" applyBorder="1"/>
    <xf numFmtId="49" fontId="1" fillId="0" borderId="0" xfId="1" applyNumberFormat="1"/>
    <xf numFmtId="49" fontId="1" fillId="0" borderId="4" xfId="1" applyNumberFormat="1" applyBorder="1"/>
    <xf numFmtId="0" fontId="1" fillId="0" borderId="5" xfId="1" applyFont="1" applyBorder="1" applyAlignment="1">
      <alignment horizontal="right"/>
    </xf>
    <xf numFmtId="0" fontId="1" fillId="0" borderId="3" xfId="1" applyFont="1" applyBorder="1" applyAlignment="1">
      <alignment horizontal="right"/>
    </xf>
    <xf numFmtId="0" fontId="1" fillId="0" borderId="2" xfId="1" applyBorder="1"/>
    <xf numFmtId="164" fontId="1" fillId="0" borderId="2" xfId="1" applyNumberFormat="1" applyBorder="1"/>
    <xf numFmtId="0" fontId="1" fillId="0" borderId="4" xfId="1" applyBorder="1"/>
    <xf numFmtId="0" fontId="1" fillId="0" borderId="2" xfId="1" applyFill="1" applyBorder="1"/>
    <xf numFmtId="0" fontId="1" fillId="0" borderId="6" xfId="1" applyFont="1" applyBorder="1" applyAlignment="1">
      <alignment horizontal="right"/>
    </xf>
    <xf numFmtId="0" fontId="1" fillId="0" borderId="7" xfId="1" applyBorder="1" applyAlignment="1">
      <alignment horizontal="centerContinuous"/>
    </xf>
    <xf numFmtId="0" fontId="1" fillId="0" borderId="8" xfId="1" applyBorder="1" applyAlignment="1">
      <alignment horizontal="centerContinuous"/>
    </xf>
    <xf numFmtId="0" fontId="1" fillId="0" borderId="9" xfId="1" applyBorder="1"/>
    <xf numFmtId="0" fontId="1" fillId="0" borderId="10" xfId="1" applyBorder="1" applyAlignment="1">
      <alignment horizontal="centerContinuous"/>
    </xf>
    <xf numFmtId="0" fontId="1" fillId="0" borderId="11" xfId="1" applyBorder="1" applyAlignment="1">
      <alignment horizontal="centerContinuous"/>
    </xf>
    <xf numFmtId="164" fontId="1" fillId="0" borderId="12" xfId="1" applyNumberFormat="1" applyBorder="1"/>
    <xf numFmtId="0" fontId="1" fillId="0" borderId="0" xfId="1" applyAlignment="1">
      <alignment wrapText="1"/>
    </xf>
    <xf numFmtId="0" fontId="1" fillId="0" borderId="0" xfId="1" applyBorder="1" applyAlignment="1">
      <alignment wrapText="1"/>
    </xf>
    <xf numFmtId="0" fontId="1" fillId="0" borderId="0" xfId="1" applyAlignment="1">
      <alignment horizontal="centerContinuous" wrapText="1"/>
    </xf>
    <xf numFmtId="0" fontId="1" fillId="0" borderId="0" xfId="1" applyAlignment="1">
      <alignment horizontal="centerContinuous"/>
    </xf>
    <xf numFmtId="0" fontId="1" fillId="0" borderId="1" xfId="1" applyBorder="1" applyAlignment="1">
      <alignment wrapText="1"/>
    </xf>
    <xf numFmtId="0" fontId="1" fillId="0" borderId="0" xfId="1" applyAlignment="1"/>
    <xf numFmtId="0" fontId="1" fillId="0" borderId="0" xfId="2" applyFont="1"/>
    <xf numFmtId="0" fontId="1" fillId="0" borderId="0" xfId="1" applyFont="1" applyAlignment="1">
      <alignment wrapText="1"/>
    </xf>
    <xf numFmtId="0" fontId="1" fillId="0" borderId="0" xfId="1" applyFont="1" applyBorder="1" applyAlignment="1">
      <alignment wrapText="1"/>
    </xf>
    <xf numFmtId="0" fontId="4" fillId="0" borderId="0" xfId="0" applyFont="1"/>
    <xf numFmtId="0" fontId="1" fillId="0" borderId="0" xfId="1" applyFont="1" applyAlignment="1"/>
    <xf numFmtId="0" fontId="1" fillId="0" borderId="2" xfId="1" applyFont="1" applyBorder="1" applyAlignment="1">
      <alignment horizontal="right"/>
    </xf>
  </cellXfs>
  <cellStyles count="3">
    <cellStyle name="Normal" xfId="0" builtinId="0"/>
    <cellStyle name="Normal 2" xfId="2"/>
    <cellStyle name="Normal_andys timesheets" xfId="1"/>
  </cellStyles>
  <dxfs count="31"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30</xdr:row>
      <xdr:rowOff>0</xdr:rowOff>
    </xdr:from>
    <xdr:to>
      <xdr:col>22</xdr:col>
      <xdr:colOff>0</xdr:colOff>
      <xdr:row>30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V="1">
          <a:off x="4800600" y="6753225"/>
          <a:ext cx="409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142875</xdr:colOff>
      <xdr:row>6</xdr:row>
      <xdr:rowOff>0</xdr:rowOff>
    </xdr:from>
    <xdr:to>
      <xdr:col>21</xdr:col>
      <xdr:colOff>342900</xdr:colOff>
      <xdr:row>6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5762625" y="1238250"/>
          <a:ext cx="3067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8</xdr:row>
      <xdr:rowOff>0</xdr:rowOff>
    </xdr:from>
    <xdr:to>
      <xdr:col>12</xdr:col>
      <xdr:colOff>0</xdr:colOff>
      <xdr:row>9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V="1">
          <a:off x="4800600" y="2247900"/>
          <a:ext cx="0" cy="247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8</xdr:row>
      <xdr:rowOff>0</xdr:rowOff>
    </xdr:from>
    <xdr:to>
      <xdr:col>12</xdr:col>
      <xdr:colOff>0</xdr:colOff>
      <xdr:row>9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 flipV="1">
          <a:off x="4800600" y="2247900"/>
          <a:ext cx="0" cy="247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4</xdr:col>
          <xdr:colOff>219075</xdr:colOff>
          <xdr:row>4</xdr:row>
          <xdr:rowOff>123825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29</xdr:row>
      <xdr:rowOff>0</xdr:rowOff>
    </xdr:from>
    <xdr:to>
      <xdr:col>22</xdr:col>
      <xdr:colOff>0</xdr:colOff>
      <xdr:row>29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V="1">
          <a:off x="4800600" y="7029450"/>
          <a:ext cx="409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142875</xdr:colOff>
      <xdr:row>6</xdr:row>
      <xdr:rowOff>0</xdr:rowOff>
    </xdr:from>
    <xdr:to>
      <xdr:col>21</xdr:col>
      <xdr:colOff>342900</xdr:colOff>
      <xdr:row>6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5762625" y="1238250"/>
          <a:ext cx="3067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8</xdr:row>
      <xdr:rowOff>0</xdr:rowOff>
    </xdr:from>
    <xdr:to>
      <xdr:col>12</xdr:col>
      <xdr:colOff>0</xdr:colOff>
      <xdr:row>9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V="1">
          <a:off x="4800600" y="2247900"/>
          <a:ext cx="0" cy="247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8</xdr:row>
      <xdr:rowOff>0</xdr:rowOff>
    </xdr:from>
    <xdr:to>
      <xdr:col>12</xdr:col>
      <xdr:colOff>0</xdr:colOff>
      <xdr:row>9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 flipV="1">
          <a:off x="4800600" y="2247900"/>
          <a:ext cx="0" cy="247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4</xdr:col>
          <xdr:colOff>219075</xdr:colOff>
          <xdr:row>4</xdr:row>
          <xdr:rowOff>123825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8">
    <pageSetUpPr fitToPage="1"/>
  </sheetPr>
  <dimension ref="A1:Y34"/>
  <sheetViews>
    <sheetView showGridLines="0" zoomScaleNormal="100" workbookViewId="0">
      <selection activeCell="V25" sqref="V25"/>
    </sheetView>
  </sheetViews>
  <sheetFormatPr defaultColWidth="6.140625" defaultRowHeight="12.75" x14ac:dyDescent="0.2"/>
  <cols>
    <col min="1" max="1" width="5.85546875" customWidth="1"/>
    <col min="2" max="2" width="4.7109375" customWidth="1"/>
    <col min="3" max="22" width="6.140625" customWidth="1"/>
    <col min="23" max="23" width="10.7109375" hidden="1" customWidth="1"/>
    <col min="24" max="24" width="6.140625" hidden="1" customWidth="1"/>
    <col min="25" max="26" width="6.140625" customWidth="1"/>
  </cols>
  <sheetData>
    <row r="1" spans="1:25" ht="18" customHeight="1" x14ac:dyDescent="0.2">
      <c r="A1" s="1"/>
      <c r="B1" s="1"/>
      <c r="C1" s="1"/>
      <c r="D1" s="1"/>
      <c r="E1" s="1"/>
      <c r="F1" s="1"/>
      <c r="G1" s="1"/>
      <c r="H1" s="1"/>
      <c r="I1" s="2"/>
      <c r="J1" s="1"/>
      <c r="K1" s="1"/>
      <c r="L1" s="1"/>
      <c r="M1" s="1"/>
      <c r="N1" s="1"/>
      <c r="O1" s="1"/>
      <c r="P1" s="1"/>
      <c r="Q1" s="1"/>
      <c r="R1" s="1"/>
      <c r="S1" s="1" t="s">
        <v>0</v>
      </c>
      <c r="T1" s="1"/>
      <c r="U1" s="1"/>
      <c r="V1" s="1"/>
      <c r="W1" s="3">
        <v>2011</v>
      </c>
      <c r="X1" s="1" t="s">
        <v>1</v>
      </c>
      <c r="Y1" s="1"/>
    </row>
    <row r="2" spans="1:25" x14ac:dyDescent="0.2">
      <c r="A2" s="1"/>
      <c r="B2" s="1"/>
      <c r="C2" s="1"/>
      <c r="D2" s="1"/>
      <c r="E2" s="1"/>
      <c r="F2" s="1"/>
      <c r="G2" s="1"/>
      <c r="H2" s="1"/>
      <c r="I2" s="2"/>
      <c r="J2" s="1"/>
      <c r="K2" s="1"/>
      <c r="L2" s="1"/>
      <c r="M2" s="1"/>
      <c r="N2" s="1"/>
      <c r="O2" s="1"/>
      <c r="P2" s="1"/>
      <c r="Q2" s="1"/>
      <c r="R2" s="1"/>
      <c r="S2" s="1" t="str">
        <f>IF(W3=1,"1st","2nd")</f>
        <v>1st</v>
      </c>
      <c r="T2" s="1" t="s">
        <v>2</v>
      </c>
      <c r="U2" s="1"/>
      <c r="V2" s="1"/>
      <c r="W2" s="3">
        <v>8</v>
      </c>
      <c r="X2" s="4">
        <v>11</v>
      </c>
      <c r="Y2" s="1"/>
    </row>
    <row r="3" spans="1:25" ht="18" customHeight="1" x14ac:dyDescent="0.2">
      <c r="A3" s="1"/>
      <c r="B3" s="1"/>
      <c r="C3" s="1"/>
      <c r="D3" s="1"/>
      <c r="E3" s="1"/>
      <c r="F3" s="1"/>
      <c r="G3" s="1"/>
      <c r="H3" s="1"/>
      <c r="I3" s="2"/>
      <c r="J3" s="1"/>
      <c r="K3" s="1"/>
      <c r="L3" s="1"/>
      <c r="M3" s="1"/>
      <c r="N3" s="1"/>
      <c r="O3" s="1"/>
      <c r="P3" s="1"/>
      <c r="Q3" s="1"/>
      <c r="R3" s="1"/>
      <c r="S3" s="1" t="s">
        <v>3</v>
      </c>
      <c r="T3" s="1"/>
      <c r="U3" s="1"/>
      <c r="V3" s="1"/>
      <c r="W3" s="3">
        <v>1</v>
      </c>
      <c r="X3" s="1" t="s">
        <v>4</v>
      </c>
      <c r="Y3" s="1"/>
    </row>
    <row r="4" spans="1:25" ht="18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5"/>
      <c r="X4" s="1" t="s">
        <v>5</v>
      </c>
      <c r="Y4" s="1"/>
    </row>
    <row r="5" spans="1:25" ht="18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6" t="s">
        <v>6</v>
      </c>
      <c r="X5" s="4" t="s">
        <v>7</v>
      </c>
      <c r="Y5" s="1"/>
    </row>
    <row r="6" spans="1:25" x14ac:dyDescent="0.2">
      <c r="A6" s="1"/>
      <c r="B6" s="7" t="s">
        <v>8</v>
      </c>
      <c r="C6" s="8" t="s">
        <v>9</v>
      </c>
      <c r="D6" s="9"/>
      <c r="E6" s="9"/>
      <c r="F6" s="9"/>
      <c r="G6" s="9"/>
      <c r="H6" s="9"/>
      <c r="I6" s="9"/>
      <c r="J6" s="9"/>
      <c r="K6" s="9"/>
      <c r="L6" s="9"/>
      <c r="M6" s="1"/>
      <c r="N6" s="1" t="s">
        <v>10</v>
      </c>
      <c r="O6" s="2"/>
      <c r="P6" s="2"/>
      <c r="Q6" s="10" t="str">
        <f>TEXT(DATE(W1,W2,1),"mmmm")</f>
        <v>August</v>
      </c>
      <c r="R6" s="2"/>
      <c r="S6" s="2">
        <f>W1</f>
        <v>2011</v>
      </c>
      <c r="T6" s="2"/>
      <c r="U6" s="2"/>
      <c r="V6" s="2"/>
      <c r="W6" s="3">
        <v>1</v>
      </c>
      <c r="X6" s="1" t="s">
        <v>11</v>
      </c>
      <c r="Y6" s="1"/>
    </row>
    <row r="7" spans="1:25" ht="8.1" customHeight="1" x14ac:dyDescent="0.2">
      <c r="A7" s="1"/>
      <c r="B7" s="1"/>
      <c r="C7" s="9"/>
      <c r="D7" s="9"/>
      <c r="E7" s="9"/>
      <c r="F7" s="9"/>
      <c r="G7" s="9"/>
      <c r="H7" s="9"/>
      <c r="I7" s="9"/>
      <c r="J7" s="9"/>
      <c r="K7" s="9"/>
      <c r="L7" s="9"/>
      <c r="M7" s="1"/>
      <c r="N7" s="1"/>
      <c r="O7" s="1"/>
      <c r="P7" s="1"/>
      <c r="Q7" s="9"/>
      <c r="R7" s="9"/>
      <c r="S7" s="9"/>
      <c r="T7" s="9"/>
      <c r="U7" s="9"/>
      <c r="V7" s="9"/>
      <c r="W7" s="1"/>
      <c r="X7" s="1"/>
      <c r="Y7" s="1"/>
    </row>
    <row r="8" spans="1:25" ht="72" customHeight="1" x14ac:dyDescent="0.2">
      <c r="A8" s="11" t="s">
        <v>12</v>
      </c>
      <c r="B8" s="12"/>
      <c r="C8" s="13" t="s">
        <v>13</v>
      </c>
      <c r="D8" s="13"/>
      <c r="E8" s="13"/>
      <c r="F8" s="13"/>
      <c r="G8" s="13"/>
      <c r="H8" s="13"/>
      <c r="I8" s="13"/>
      <c r="J8" s="13"/>
      <c r="K8" s="13"/>
      <c r="L8" s="13"/>
      <c r="M8" s="14" t="s">
        <v>14</v>
      </c>
      <c r="N8" s="15" t="s">
        <v>15</v>
      </c>
      <c r="O8" s="13" t="s">
        <v>16</v>
      </c>
      <c r="P8" s="13" t="s">
        <v>17</v>
      </c>
      <c r="Q8" s="16" t="s">
        <v>18</v>
      </c>
      <c r="R8" s="16"/>
      <c r="S8" s="16" t="s">
        <v>19</v>
      </c>
      <c r="T8" s="15" t="s">
        <v>20</v>
      </c>
      <c r="U8" s="15" t="s">
        <v>21</v>
      </c>
      <c r="V8" s="15" t="s">
        <v>22</v>
      </c>
      <c r="W8" s="17"/>
      <c r="X8" s="18" t="s">
        <v>23</v>
      </c>
      <c r="Y8" s="1"/>
    </row>
    <row r="9" spans="1:25" ht="20.100000000000001" customHeight="1" x14ac:dyDescent="0.2">
      <c r="A9" s="19" t="s">
        <v>24</v>
      </c>
      <c r="B9" s="12"/>
      <c r="C9" s="20" t="s">
        <v>25</v>
      </c>
      <c r="D9" s="20" t="s">
        <v>25</v>
      </c>
      <c r="E9" s="20" t="s">
        <v>25</v>
      </c>
      <c r="F9" s="20" t="s">
        <v>25</v>
      </c>
      <c r="G9" s="20" t="s">
        <v>25</v>
      </c>
      <c r="H9" s="20" t="s">
        <v>25</v>
      </c>
      <c r="I9" s="20" t="s">
        <v>25</v>
      </c>
      <c r="J9" s="20" t="s">
        <v>25</v>
      </c>
      <c r="K9" s="20" t="s">
        <v>25</v>
      </c>
      <c r="L9" s="20" t="s">
        <v>25</v>
      </c>
      <c r="M9" s="21" t="s">
        <v>26</v>
      </c>
      <c r="N9" s="22" t="s">
        <v>27</v>
      </c>
      <c r="O9" s="22" t="s">
        <v>28</v>
      </c>
      <c r="P9" s="22" t="s">
        <v>29</v>
      </c>
      <c r="Q9" s="20" t="s">
        <v>30</v>
      </c>
      <c r="R9" s="20"/>
      <c r="S9" s="20" t="s">
        <v>31</v>
      </c>
      <c r="T9" s="22">
        <v>251</v>
      </c>
      <c r="U9" s="22">
        <v>250</v>
      </c>
      <c r="V9" s="23"/>
      <c r="W9" s="24"/>
      <c r="X9" s="25"/>
      <c r="Y9" s="24"/>
    </row>
    <row r="10" spans="1:25" ht="18" customHeight="1" x14ac:dyDescent="0.2">
      <c r="A10" s="26" t="str">
        <f>IF(WEEKDAY(DATE($W$1,$W$2,$W$3))=1,"Sun",IF(WEEKDAY(DATE($W$1,$W$2,$W$3))=7,"Sat",""))</f>
        <v/>
      </c>
      <c r="B10" s="27">
        <f>IF(OR(WEEKDAY(DATE($W$1,$W$2,$W$3))=1,WEEKDAY(DATE($W$1,$W$2,$W$3))=7),"XX",$W$3)</f>
        <v>1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9">
        <f>SUM(C10:U10)</f>
        <v>0</v>
      </c>
      <c r="W10" s="1"/>
      <c r="X10" s="30"/>
      <c r="Y10" s="1"/>
    </row>
    <row r="11" spans="1:25" ht="18" customHeight="1" x14ac:dyDescent="0.2">
      <c r="A11" s="26" t="str">
        <f>IF(WEEKDAY(DATE($W$1,$W$2,$W$3+1))=1,"Sun",IF(WEEKDAY(DATE($W$1,$W$2,$W$3+1))=7,"Sat",""))</f>
        <v/>
      </c>
      <c r="B11" s="27">
        <f>IF(OR(WEEKDAY(DATE($W$1,$W$2,$W$3+1))=1,WEEKDAY(DATE($W$1,$W$2,$W$3+1))=7),"XX",$W$3+1)</f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31"/>
      <c r="P11" s="31"/>
      <c r="Q11" s="31"/>
      <c r="R11" s="31"/>
      <c r="S11" s="31"/>
      <c r="T11" s="31"/>
      <c r="U11" s="31"/>
      <c r="V11" s="29">
        <f t="shared" ref="V11:V23" si="0">SUM(C11:U11)</f>
        <v>0</v>
      </c>
      <c r="W11" s="1"/>
      <c r="X11" s="30"/>
      <c r="Y11" s="1"/>
    </row>
    <row r="12" spans="1:25" ht="18" customHeight="1" x14ac:dyDescent="0.2">
      <c r="A12" s="26" t="str">
        <f>IF(WEEKDAY(DATE($W$1,$W$2,$W$3+3))=1,"Sun",IF(WEEKDAY(DATE($W$1,$W$2,$W$3+3))=7,"Sat",""))</f>
        <v/>
      </c>
      <c r="B12" s="27">
        <f>IF(OR(WEEKDAY(DATE($W$1,$W$2,$W$3+2))=1,WEEKDAY(DATE($W$1,$W$2,$W$3+2))=7),"XX",$W$3+2)</f>
        <v>3</v>
      </c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31"/>
      <c r="P12" s="31"/>
      <c r="Q12" s="31"/>
      <c r="R12" s="31"/>
      <c r="S12" s="31"/>
      <c r="T12" s="31"/>
      <c r="U12" s="31"/>
      <c r="V12" s="29">
        <f t="shared" si="0"/>
        <v>0</v>
      </c>
      <c r="W12" s="1"/>
      <c r="X12" s="30"/>
      <c r="Y12" s="1"/>
    </row>
    <row r="13" spans="1:25" ht="18" customHeight="1" x14ac:dyDescent="0.2">
      <c r="A13" s="26" t="str">
        <f>IF(WEEKDAY(DATE($W$1,$W$2,$W$3+2))=1,"Sun",IF(WEEKDAY(DATE($W$1,$W$2,$W$3+2))=7,"Sat",""))</f>
        <v/>
      </c>
      <c r="B13" s="27">
        <f>IF(OR(WEEKDAY(DATE($W$1,$W$2,$W$3+3))=1,WEEKDAY(DATE($W$1,$W$2,$W$3+3))=7),"XX",$W$3+3)</f>
        <v>4</v>
      </c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31"/>
      <c r="P13" s="31"/>
      <c r="Q13" s="31"/>
      <c r="R13" s="31"/>
      <c r="S13" s="31"/>
      <c r="T13" s="31"/>
      <c r="U13" s="31"/>
      <c r="V13" s="29">
        <f t="shared" si="0"/>
        <v>0</v>
      </c>
      <c r="W13" s="1"/>
      <c r="X13" s="30"/>
      <c r="Y13" s="1"/>
    </row>
    <row r="14" spans="1:25" ht="18" customHeight="1" x14ac:dyDescent="0.2">
      <c r="A14" s="26" t="str">
        <f>IF(WEEKDAY(DATE($W$1,$W$2,$W$3+4))=1,"Sun",IF(WEEKDAY(DATE($W$1,$W$2,$W$3+4))=7,"Sat",""))</f>
        <v/>
      </c>
      <c r="B14" s="27">
        <f>IF(OR(WEEKDAY(DATE($W$1,$W$2,$W$3+4))=1,WEEKDAY(DATE($W$1,$W$2,$W$3+4))=7),"XX",$W$3+4)</f>
        <v>5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31"/>
      <c r="P14" s="31"/>
      <c r="Q14" s="31"/>
      <c r="R14" s="31"/>
      <c r="S14" s="31"/>
      <c r="T14" s="31"/>
      <c r="U14" s="31"/>
      <c r="V14" s="29">
        <f t="shared" si="0"/>
        <v>0</v>
      </c>
      <c r="W14" s="1"/>
      <c r="X14" s="30"/>
      <c r="Y14" s="1"/>
    </row>
    <row r="15" spans="1:25" ht="18" customHeight="1" x14ac:dyDescent="0.2">
      <c r="A15" s="26" t="str">
        <f>IF(WEEKDAY(DATE($W$1,$W$2,$W$3+5))=1,"Sun",IF(WEEKDAY(DATE($W$1,$W$2,$W$3+5))=7,"Sat",""))</f>
        <v>Sat</v>
      </c>
      <c r="B15" s="27" t="str">
        <f>IF(OR(WEEKDAY(DATE($W$1,$W$2,$W$3+5))=1,WEEKDAY(DATE($W$1,$W$2,$W$3+5))=7),"XX",$W$3+5)</f>
        <v>XX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31"/>
      <c r="P15" s="31"/>
      <c r="Q15" s="31"/>
      <c r="R15" s="31"/>
      <c r="S15" s="31"/>
      <c r="T15" s="31"/>
      <c r="U15" s="31"/>
      <c r="V15" s="29">
        <f t="shared" si="0"/>
        <v>0</v>
      </c>
      <c r="W15" s="1"/>
      <c r="X15" s="30"/>
      <c r="Y15" s="1"/>
    </row>
    <row r="16" spans="1:25" ht="18" customHeight="1" x14ac:dyDescent="0.2">
      <c r="A16" s="26" t="str">
        <f>IF(WEEKDAY(DATE($W$1,$W$2,$W$3+6))=1,"Sun",IF(WEEKDAY(DATE($W$1,$W$2,$W$3+6))=7,"Sat",""))</f>
        <v>Sun</v>
      </c>
      <c r="B16" s="27" t="str">
        <f>IF(OR(WEEKDAY(DATE($W$1,$W$2,$W$3+6))=1,WEEKDAY(DATE($W$1,$W$2,$W$3+6))=7),"XX",$W$3+6)</f>
        <v>XX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31"/>
      <c r="P16" s="31"/>
      <c r="Q16" s="31"/>
      <c r="R16" s="31"/>
      <c r="S16" s="31"/>
      <c r="T16" s="31"/>
      <c r="U16" s="31"/>
      <c r="V16" s="29">
        <f t="shared" si="0"/>
        <v>0</v>
      </c>
      <c r="W16" s="1"/>
      <c r="X16" s="30"/>
      <c r="Y16" s="1"/>
    </row>
    <row r="17" spans="1:25" ht="18" customHeight="1" x14ac:dyDescent="0.2">
      <c r="A17" s="26" t="str">
        <f>IF(WEEKDAY(DATE($W$1,$W$2,$W$3+7))=1,"Sun",IF(WEEKDAY(DATE($W$1,$W$2,$W$3+7))=7,"Sat",""))</f>
        <v/>
      </c>
      <c r="B17" s="27">
        <f>IF(OR(WEEKDAY(DATE($W$1,$W$2,$W$3+7))=1,WEEKDAY(DATE($W$1,$W$2,$W$3+7))=7),"XX",$W$3+7)</f>
        <v>8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9">
        <f t="shared" si="0"/>
        <v>0</v>
      </c>
      <c r="W17" s="1"/>
      <c r="X17" s="30"/>
      <c r="Y17" s="1"/>
    </row>
    <row r="18" spans="1:25" ht="18" customHeight="1" x14ac:dyDescent="0.2">
      <c r="A18" s="26" t="str">
        <f>IF(WEEKDAY(DATE($W$1,$W$2,$W$3+8))=1,"Sun",IF(WEEKDAY(DATE($W$1,$W$2,$W$3+8))=7,"Sat",""))</f>
        <v/>
      </c>
      <c r="B18" s="27">
        <f>IF(OR(WEEKDAY(DATE($W$1,$W$2,$W$3+8))=1,WEEKDAY(DATE($W$1,$W$2,$W$3+8))=7),"XX",$W$3+8)</f>
        <v>9</v>
      </c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9">
        <f t="shared" si="0"/>
        <v>0</v>
      </c>
      <c r="W18" s="1"/>
      <c r="X18" s="30"/>
      <c r="Y18" s="1"/>
    </row>
    <row r="19" spans="1:25" ht="18" customHeight="1" x14ac:dyDescent="0.2">
      <c r="A19" s="26" t="str">
        <f>IF(WEEKDAY(DATE($W$1,$W$2,$W$3+9))=1,"Sun",IF(WEEKDAY(DATE($W$1,$W$2,$W$3+9))=7,"Sat",""))</f>
        <v/>
      </c>
      <c r="B19" s="27">
        <f>IF(OR(WEEKDAY(DATE($W$1,$W$2,$W$3+9))=1,WEEKDAY(DATE($W$1,$W$2,$W$3+9))=7),"XX",$W$3+9)</f>
        <v>10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9">
        <f t="shared" si="0"/>
        <v>0</v>
      </c>
      <c r="W19" s="1"/>
      <c r="X19" s="30"/>
      <c r="Y19" s="1"/>
    </row>
    <row r="20" spans="1:25" ht="18" customHeight="1" x14ac:dyDescent="0.2">
      <c r="A20" s="26" t="str">
        <f>IF(WEEKDAY(DATE($W$1,$W$2,$W$3+10))=1,"Sun",IF(WEEKDAY(DATE($W$1,$W$2,$W$3+10))=7,"Sat",""))</f>
        <v/>
      </c>
      <c r="B20" s="27">
        <f>IF(OR(WEEKDAY(DATE($W$1,$W$2,$W$3+10))=1,WEEKDAY(DATE($W$1,$W$2,$W$3+10))=7),"XX",$W$3+10)</f>
        <v>11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9">
        <f t="shared" si="0"/>
        <v>0</v>
      </c>
      <c r="W20" s="1"/>
      <c r="X20" s="30"/>
      <c r="Y20" s="1"/>
    </row>
    <row r="21" spans="1:25" ht="18" customHeight="1" x14ac:dyDescent="0.2">
      <c r="A21" s="26" t="str">
        <f>IF(WEEKDAY(DATE($W$1,$W$2,$W$3+11))=1,"Sun",IF(WEEKDAY(DATE($W$1,$W$2,$W$3+11))=7,"Sat",""))</f>
        <v/>
      </c>
      <c r="B21" s="27">
        <f>IF(OR(WEEKDAY(DATE($W$1,$W$2,$W$3+11))=1,WEEKDAY(DATE($W$1,$W$2,$W$3+11))=7),"XX",$W$3+11)</f>
        <v>12</v>
      </c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9">
        <f t="shared" si="0"/>
        <v>0</v>
      </c>
      <c r="W21" s="1"/>
      <c r="X21" s="30"/>
      <c r="Y21" s="1"/>
    </row>
    <row r="22" spans="1:25" ht="18" customHeight="1" x14ac:dyDescent="0.2">
      <c r="A22" s="26" t="str">
        <f>IF(WEEKDAY(DATE($W$1,$W$2,$W$3+12))=1,"Sun",IF(WEEKDAY(DATE($W$1,$W$2,$W$3+12))=7,"Sat",""))</f>
        <v>Sat</v>
      </c>
      <c r="B22" s="27" t="str">
        <f>IF(OR(WEEKDAY(DATE($W$1,$W$2,$W$3+12))=1,WEEKDAY(DATE($W$1,$W$2,$W$3+12))=7),"XX",$W$3+12)</f>
        <v>XX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9">
        <f t="shared" si="0"/>
        <v>0</v>
      </c>
      <c r="W22" s="1"/>
      <c r="X22" s="30"/>
      <c r="Y22" s="1"/>
    </row>
    <row r="23" spans="1:25" ht="18" customHeight="1" x14ac:dyDescent="0.2">
      <c r="A23" s="26" t="str">
        <f>IF(WEEKDAY(DATE($W$1,$W$2,$W$3+13))=1,"Sun",IF(WEEKDAY(DATE($W$1,$W$2,$W$3+13))=7,"Sat",""))</f>
        <v>Sun</v>
      </c>
      <c r="B23" s="27" t="str">
        <f>IF(OR(WEEKDAY(DATE($W$1,$W$2,$W$3+13))=1,WEEKDAY(DATE($W$1,$W$2,$W$3+13))=7),"XX",$W$3+13)</f>
        <v>XX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9">
        <f t="shared" si="0"/>
        <v>0</v>
      </c>
      <c r="W23" s="1"/>
      <c r="X23" s="30"/>
      <c r="Y23" s="1"/>
    </row>
    <row r="24" spans="1:25" ht="18" customHeight="1" thickBot="1" x14ac:dyDescent="0.25">
      <c r="A24" s="26" t="str">
        <f>IF(WEEKDAY(DATE($W$1,$W$2,$W$3+14))=1,"Sun",IF(WEEKDAY(DATE($W$1,$W$2,$W$3+14))=7,"Sat",""))</f>
        <v/>
      </c>
      <c r="B24" s="32">
        <f>IF(OR(OR(WEEKDAY(DATE($W$1,$W$2,$W$3+14))=1,WEEKDAY(DATE($W$1,$W$2,$W$3+14))=7),MONTH(DATE($W$1,$W$2,$W$3+14))&lt;&gt;$W$2),"XX",$W$3+14)</f>
        <v>15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9">
        <f>SUM(C24:U24)</f>
        <v>0</v>
      </c>
      <c r="W24" s="1"/>
      <c r="X24" s="30"/>
      <c r="Y24" s="1"/>
    </row>
    <row r="25" spans="1:25" ht="18" customHeight="1" thickTop="1" x14ac:dyDescent="0.2">
      <c r="A25" s="33" t="s">
        <v>22</v>
      </c>
      <c r="B25" s="34"/>
      <c r="C25" s="29">
        <f>SUM(C10:C24)</f>
        <v>0</v>
      </c>
      <c r="D25" s="29">
        <f t="shared" ref="D25:T25" si="1">SUM(D10:D24)</f>
        <v>0</v>
      </c>
      <c r="E25" s="29">
        <f t="shared" si="1"/>
        <v>0</v>
      </c>
      <c r="F25" s="29">
        <f t="shared" si="1"/>
        <v>0</v>
      </c>
      <c r="G25" s="29">
        <f t="shared" si="1"/>
        <v>0</v>
      </c>
      <c r="H25" s="29">
        <f t="shared" si="1"/>
        <v>0</v>
      </c>
      <c r="I25" s="29">
        <f t="shared" si="1"/>
        <v>0</v>
      </c>
      <c r="J25" s="29">
        <f t="shared" si="1"/>
        <v>0</v>
      </c>
      <c r="K25" s="29">
        <f t="shared" si="1"/>
        <v>0</v>
      </c>
      <c r="L25" s="29">
        <f t="shared" si="1"/>
        <v>0</v>
      </c>
      <c r="M25" s="29">
        <f t="shared" si="1"/>
        <v>0</v>
      </c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  <c r="S25" s="29">
        <f t="shared" si="1"/>
        <v>0</v>
      </c>
      <c r="T25" s="29">
        <f t="shared" si="1"/>
        <v>0</v>
      </c>
      <c r="U25" s="29">
        <f>SUM(U10:U24)</f>
        <v>0</v>
      </c>
      <c r="V25" s="29">
        <f>SUM(C25:U25)</f>
        <v>0</v>
      </c>
      <c r="W25" s="1"/>
      <c r="X25" s="35">
        <f>SUM(X10:X24)</f>
        <v>0</v>
      </c>
      <c r="Y25" s="1"/>
    </row>
    <row r="26" spans="1:25" ht="18" hidden="1" customHeight="1" x14ac:dyDescent="0.2">
      <c r="A26" s="36" t="s">
        <v>32</v>
      </c>
      <c r="B26" s="37"/>
      <c r="C26" s="38">
        <f ca="1">IF($W$4="",0,INDIRECT(ADDRESS(27,3,1,TRUE,$W$4)))+C25</f>
        <v>0</v>
      </c>
      <c r="D26" s="38">
        <f ca="1">IF($W$4="",0,INDIRECT(ADDRESS(27,4,1,TRUE,$W$4)))+D25</f>
        <v>0</v>
      </c>
      <c r="E26" s="38">
        <f ca="1">IF($W$4="",0,INDIRECT(ADDRESS(27,5,1,TRUE,$W$4)))+E25</f>
        <v>0</v>
      </c>
      <c r="F26" s="38">
        <f ca="1">IF($W$4="",0,INDIRECT(ADDRESS(27,6,1,TRUE,$W$4)))+F25</f>
        <v>0</v>
      </c>
      <c r="G26" s="38">
        <f ca="1">IF($W$4="",0,INDIRECT(ADDRESS(27,7,1,TRUE,$W$4)))+G25</f>
        <v>0</v>
      </c>
      <c r="H26" s="38">
        <f ca="1">IF($W$4="",0,INDIRECT(ADDRESS(27,8,1,TRUE,$W$4)))+H25</f>
        <v>0</v>
      </c>
      <c r="I26" s="38">
        <f ca="1">IF($W$4="",0,INDIRECT(ADDRESS(27,9,1,TRUE,$W$4)))+I25</f>
        <v>0</v>
      </c>
      <c r="J26" s="38">
        <f ca="1">IF($W$4="",0,INDIRECT(ADDRESS(27,10,1,TRUE,$W$4)))+J25</f>
        <v>0</v>
      </c>
      <c r="K26" s="38">
        <f ca="1">IF($W$4="",0,INDIRECT(ADDRESS(27,11,1,TRUE,$W$4)))+K25</f>
        <v>0</v>
      </c>
      <c r="L26" s="38">
        <f ca="1">IF($W$4="",0,INDIRECT(ADDRESS(27,12,1,TRUE,$W$4)))+L25</f>
        <v>0</v>
      </c>
      <c r="M26" s="38">
        <f ca="1">IF($W$4="",0,INDIRECT(ADDRESS(27,14,1,TRUE,$W$4)))+M25</f>
        <v>0</v>
      </c>
      <c r="N26" s="38">
        <f ca="1">IF($W$4="",0,INDIRECT(ADDRESS(27,15,1,TRUE,$W$4)))+N25</f>
        <v>0</v>
      </c>
      <c r="O26" s="38">
        <f ca="1">IF($W$4="",0,INDIRECT(ADDRESS(27,16,1,TRUE,$W$4)))+O25</f>
        <v>0</v>
      </c>
      <c r="P26" s="38"/>
      <c r="Q26" s="38">
        <f ca="1">IF($W$4="",0,INDIRECT(ADDRESS(27,17,1,TRUE,$W$4)))+Q25</f>
        <v>0</v>
      </c>
      <c r="R26" s="38">
        <f ca="1">IF($W$4="",0,INDIRECT(ADDRESS(27,18,1,TRUE,$W$4)))+R25</f>
        <v>0</v>
      </c>
      <c r="S26" s="38">
        <f ca="1">IF($W$4="",0,INDIRECT(ADDRESS(27,19,1,TRUE,$W$4)))+S25</f>
        <v>0</v>
      </c>
      <c r="T26" s="38">
        <f ca="1">IF($W$4="",0,INDIRECT(ADDRESS(27,20,1,TRUE,$W$4)))+T25</f>
        <v>0</v>
      </c>
      <c r="U26" s="38">
        <f ca="1">IF($W$4="",0,INDIRECT(ADDRESS(27,21,1,TRUE,$W$4)))+U25</f>
        <v>0</v>
      </c>
      <c r="V26" s="38">
        <f ca="1">IF($W$4="",0,INDIRECT(ADDRESS(27,22,1,TRUE,$W$4)))+V25</f>
        <v>0</v>
      </c>
      <c r="W26" s="1"/>
      <c r="X26" s="2"/>
      <c r="Y26" s="1"/>
    </row>
    <row r="27" spans="1:25" x14ac:dyDescent="0.2">
      <c r="A27" s="1"/>
      <c r="B27" s="39"/>
      <c r="C27" s="39"/>
      <c r="D27" s="39"/>
      <c r="E27" s="39"/>
      <c r="F27" s="39"/>
      <c r="G27" s="39"/>
      <c r="H27" s="39"/>
      <c r="I27" s="40"/>
      <c r="J27" s="40"/>
      <c r="K27" s="40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1"/>
      <c r="X27" s="1"/>
      <c r="Y27" s="1"/>
    </row>
    <row r="28" spans="1:25" ht="19.5" customHeight="1" x14ac:dyDescent="0.2">
      <c r="A28" s="41" t="s">
        <v>33</v>
      </c>
      <c r="B28" s="42"/>
      <c r="C28" s="43"/>
      <c r="D28" s="43"/>
      <c r="E28" s="43"/>
      <c r="F28" s="43"/>
      <c r="G28" s="43"/>
      <c r="H28" s="43"/>
      <c r="I28" s="43"/>
      <c r="J28" s="43"/>
      <c r="K28" s="40"/>
      <c r="L28" s="44" t="s">
        <v>34</v>
      </c>
      <c r="M28" s="44"/>
      <c r="N28" s="40"/>
      <c r="O28" s="40"/>
      <c r="P28" s="40"/>
      <c r="Q28" s="40"/>
      <c r="R28" s="40"/>
      <c r="S28" s="40"/>
      <c r="T28" s="40"/>
      <c r="U28" s="40"/>
      <c r="V28" s="40"/>
      <c r="W28" s="1"/>
      <c r="X28" s="1"/>
      <c r="Y28" s="1"/>
    </row>
    <row r="29" spans="1:25" ht="2.25" customHeight="1" x14ac:dyDescent="0.2">
      <c r="A29" s="1"/>
      <c r="B29" s="39"/>
      <c r="C29" s="39"/>
      <c r="D29" s="39"/>
      <c r="E29" s="39"/>
      <c r="F29" s="39"/>
      <c r="G29" s="39"/>
      <c r="H29" s="39"/>
      <c r="I29" s="40"/>
      <c r="J29" s="40"/>
      <c r="K29" s="40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1"/>
      <c r="X29" s="1"/>
      <c r="Y29" s="1"/>
    </row>
    <row r="30" spans="1:25" x14ac:dyDescent="0.2">
      <c r="A30" s="1"/>
      <c r="C30" s="39"/>
      <c r="E30" s="45"/>
      <c r="F30" s="4"/>
      <c r="G30" s="46"/>
      <c r="H30" s="46"/>
      <c r="I30" s="46"/>
      <c r="J30" s="47"/>
      <c r="K30" s="47"/>
      <c r="L30" s="47"/>
      <c r="M30" s="46"/>
      <c r="N30" s="46"/>
      <c r="O30" s="46"/>
      <c r="P30" s="46"/>
      <c r="Q30" s="46"/>
      <c r="R30" s="46"/>
      <c r="S30" s="46"/>
      <c r="T30" s="46"/>
      <c r="U30" s="46"/>
      <c r="V30" s="39"/>
      <c r="W30" s="1"/>
      <c r="X30" s="1"/>
      <c r="Y30" s="1"/>
    </row>
    <row r="31" spans="1:25" x14ac:dyDescent="0.2">
      <c r="A31" s="1"/>
      <c r="B31" s="48" t="s">
        <v>35</v>
      </c>
      <c r="C31" s="39"/>
      <c r="E31" s="45"/>
      <c r="F31" s="4"/>
      <c r="G31" s="46"/>
      <c r="H31" s="46"/>
      <c r="I31" s="46"/>
      <c r="J31" s="47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39"/>
      <c r="W31" s="1"/>
      <c r="X31" s="1"/>
      <c r="Y31" s="1"/>
    </row>
    <row r="32" spans="1:25" x14ac:dyDescent="0.2">
      <c r="A32" s="1"/>
      <c r="B32" s="48" t="s">
        <v>36</v>
      </c>
      <c r="C32" s="39"/>
      <c r="E32" s="45"/>
      <c r="F32" s="4"/>
      <c r="G32" s="46"/>
      <c r="H32" s="46"/>
      <c r="I32" s="46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39"/>
      <c r="W32" s="1"/>
      <c r="X32" s="1"/>
      <c r="Y32" s="1"/>
    </row>
    <row r="33" spans="1:25" x14ac:dyDescent="0.2">
      <c r="A33" s="1"/>
      <c r="B33" s="49" t="s">
        <v>37</v>
      </c>
      <c r="C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1"/>
      <c r="W33" s="1"/>
      <c r="X33" s="1"/>
      <c r="Y33" s="1"/>
    </row>
    <row r="34" spans="1:25" x14ac:dyDescent="0.2">
      <c r="A34" s="1"/>
      <c r="B34" s="45" t="s">
        <v>38</v>
      </c>
      <c r="C34" s="1"/>
      <c r="D34" s="45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</sheetData>
  <conditionalFormatting sqref="C10:U10">
    <cfRule type="expression" dxfId="30" priority="1" stopIfTrue="1">
      <formula>IF(AND($B$10="XX",$W$5=""),TRUE(),FALSE())</formula>
    </cfRule>
  </conditionalFormatting>
  <conditionalFormatting sqref="C11:U11">
    <cfRule type="expression" dxfId="29" priority="2" stopIfTrue="1">
      <formula>IF(AND($B$11="XX",$W$5=""),TRUE(),FALSE())</formula>
    </cfRule>
  </conditionalFormatting>
  <conditionalFormatting sqref="C12:U12">
    <cfRule type="expression" dxfId="28" priority="3" stopIfTrue="1">
      <formula>IF(AND($B$12="XX",$W$5=""),TRUE(),FALSE())</formula>
    </cfRule>
  </conditionalFormatting>
  <conditionalFormatting sqref="C13:U13">
    <cfRule type="expression" dxfId="27" priority="4" stopIfTrue="1">
      <formula>IF(AND($B$13="XX",$W$5=""),TRUE(),FALSE())</formula>
    </cfRule>
  </conditionalFormatting>
  <conditionalFormatting sqref="C14:U14">
    <cfRule type="expression" dxfId="26" priority="5" stopIfTrue="1">
      <formula>IF(AND($B$14="XX",$W$5=""),TRUE(),FALSE())</formula>
    </cfRule>
  </conditionalFormatting>
  <conditionalFormatting sqref="C15:U15">
    <cfRule type="expression" dxfId="25" priority="6" stopIfTrue="1">
      <formula>IF(AND($B$15="XX",$W$5=""),TRUE(),FALSE())</formula>
    </cfRule>
  </conditionalFormatting>
  <conditionalFormatting sqref="C16:U16">
    <cfRule type="expression" dxfId="24" priority="7" stopIfTrue="1">
      <formula>IF(AND($B$16="XX",$W$5=""),TRUE(),FALSE())</formula>
    </cfRule>
  </conditionalFormatting>
  <conditionalFormatting sqref="C17:U17">
    <cfRule type="expression" dxfId="23" priority="8" stopIfTrue="1">
      <formula>IF(AND($B$17="XX",$W$5=""),TRUE(),FALSE())</formula>
    </cfRule>
  </conditionalFormatting>
  <conditionalFormatting sqref="C18:U18">
    <cfRule type="expression" dxfId="22" priority="9" stopIfTrue="1">
      <formula>IF(AND($B$18="XX",$W$5=""),TRUE(),FALSE())</formula>
    </cfRule>
  </conditionalFormatting>
  <conditionalFormatting sqref="C19:U19">
    <cfRule type="expression" dxfId="21" priority="10" stopIfTrue="1">
      <formula>IF(AND($B$19="XX",$W$5=""),TRUE(),FALSE())</formula>
    </cfRule>
  </conditionalFormatting>
  <conditionalFormatting sqref="C20:U20">
    <cfRule type="expression" dxfId="20" priority="11" stopIfTrue="1">
      <formula>IF(AND($B$20="XX",$W$5=""),TRUE(),FALSE())</formula>
    </cfRule>
  </conditionalFormatting>
  <conditionalFormatting sqref="C21:U21">
    <cfRule type="expression" dxfId="19" priority="12" stopIfTrue="1">
      <formula>IF(AND($B$21="XX",$W$5=""),TRUE(),FALSE())</formula>
    </cfRule>
  </conditionalFormatting>
  <conditionalFormatting sqref="C22:U22">
    <cfRule type="expression" dxfId="18" priority="13" stopIfTrue="1">
      <formula>IF(AND($B$22="XX",$W$5=""),TRUE(),FALSE())</formula>
    </cfRule>
  </conditionalFormatting>
  <conditionalFormatting sqref="C23:U23">
    <cfRule type="expression" dxfId="17" priority="14" stopIfTrue="1">
      <formula>IF(AND($B$23="XX",$W$5=""),TRUE(),FALSE())</formula>
    </cfRule>
  </conditionalFormatting>
  <conditionalFormatting sqref="C24:U24">
    <cfRule type="expression" dxfId="16" priority="15" stopIfTrue="1">
      <formula>IF(AND($B$24="XX",$W$5=""),TRUE(),FALSE())</formula>
    </cfRule>
  </conditionalFormatting>
  <printOptions horizontalCentered="1"/>
  <pageMargins left="0.15" right="0.3" top="0.2" bottom="0" header="0.5" footer="0.5"/>
  <pageSetup scale="91" orientation="landscape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1025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219075</xdr:colOff>
                <xdr:row>4</xdr:row>
                <xdr:rowOff>123825</xdr:rowOff>
              </to>
            </anchor>
          </objectPr>
        </oleObject>
      </mc:Choice>
      <mc:Fallback>
        <oleObject progId="Word.Picture.8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9">
    <pageSetUpPr fitToPage="1"/>
  </sheetPr>
  <dimension ref="A1:Y35"/>
  <sheetViews>
    <sheetView showGridLines="0" tabSelected="1" zoomScaleNormal="100" workbookViewId="0">
      <selection activeCell="V25" sqref="V25"/>
    </sheetView>
  </sheetViews>
  <sheetFormatPr defaultColWidth="6.140625" defaultRowHeight="12.75" x14ac:dyDescent="0.2"/>
  <cols>
    <col min="1" max="1" width="5.85546875" customWidth="1"/>
    <col min="2" max="2" width="4.7109375" customWidth="1"/>
    <col min="3" max="22" width="6.140625" customWidth="1"/>
    <col min="23" max="23" width="10.7109375" hidden="1" customWidth="1"/>
    <col min="24" max="24" width="6.140625" hidden="1" customWidth="1"/>
    <col min="25" max="26" width="6.140625" customWidth="1"/>
  </cols>
  <sheetData>
    <row r="1" spans="1:25" ht="18" customHeight="1" x14ac:dyDescent="0.2">
      <c r="A1" s="1"/>
      <c r="B1" s="1"/>
      <c r="C1" s="1"/>
      <c r="D1" s="1"/>
      <c r="E1" s="1"/>
      <c r="F1" s="1"/>
      <c r="G1" s="1"/>
      <c r="H1" s="1"/>
      <c r="I1" s="2"/>
      <c r="J1" s="1"/>
      <c r="K1" s="1"/>
      <c r="L1" s="1"/>
      <c r="M1" s="1"/>
      <c r="N1" s="1"/>
      <c r="O1" s="1"/>
      <c r="P1" s="1"/>
      <c r="Q1" s="1"/>
      <c r="R1" s="1"/>
      <c r="S1" s="1" t="s">
        <v>0</v>
      </c>
      <c r="T1" s="1"/>
      <c r="U1" s="1"/>
      <c r="V1" s="1"/>
      <c r="W1" s="3">
        <v>2011</v>
      </c>
      <c r="X1" s="1" t="s">
        <v>1</v>
      </c>
      <c r="Y1" s="1"/>
    </row>
    <row r="2" spans="1:25" x14ac:dyDescent="0.2">
      <c r="A2" s="1"/>
      <c r="B2" s="1"/>
      <c r="C2" s="1"/>
      <c r="D2" s="1"/>
      <c r="E2" s="1"/>
      <c r="F2" s="1"/>
      <c r="G2" s="1"/>
      <c r="H2" s="1"/>
      <c r="I2" s="2"/>
      <c r="J2" s="1"/>
      <c r="K2" s="1"/>
      <c r="L2" s="1"/>
      <c r="M2" s="1"/>
      <c r="N2" s="1"/>
      <c r="O2" s="1"/>
      <c r="P2" s="1"/>
      <c r="Q2" s="1"/>
      <c r="R2" s="1"/>
      <c r="S2" s="1" t="str">
        <f>IF(W3=1,"1st","2nd")</f>
        <v>2nd</v>
      </c>
      <c r="T2" s="1" t="s">
        <v>2</v>
      </c>
      <c r="U2" s="1"/>
      <c r="V2" s="1"/>
      <c r="W2" s="3">
        <v>8</v>
      </c>
      <c r="X2" s="4">
        <v>11</v>
      </c>
      <c r="Y2" s="1"/>
    </row>
    <row r="3" spans="1:25" ht="18" customHeight="1" x14ac:dyDescent="0.2">
      <c r="A3" s="1"/>
      <c r="B3" s="1"/>
      <c r="C3" s="1"/>
      <c r="D3" s="1"/>
      <c r="E3" s="1"/>
      <c r="F3" s="1"/>
      <c r="G3" s="1"/>
      <c r="H3" s="1"/>
      <c r="I3" s="2"/>
      <c r="J3" s="1"/>
      <c r="K3" s="1"/>
      <c r="L3" s="1"/>
      <c r="M3" s="1"/>
      <c r="N3" s="1"/>
      <c r="O3" s="1"/>
      <c r="P3" s="1"/>
      <c r="Q3" s="1"/>
      <c r="R3" s="1"/>
      <c r="S3" s="1" t="s">
        <v>3</v>
      </c>
      <c r="T3" s="1"/>
      <c r="U3" s="1"/>
      <c r="V3" s="1"/>
      <c r="W3" s="3">
        <v>16</v>
      </c>
      <c r="X3" s="1" t="s">
        <v>4</v>
      </c>
      <c r="Y3" s="1"/>
    </row>
    <row r="4" spans="1:25" ht="18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5" t="s">
        <v>39</v>
      </c>
      <c r="X4" s="1" t="s">
        <v>5</v>
      </c>
      <c r="Y4" s="1"/>
    </row>
    <row r="5" spans="1:25" ht="18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6" t="s">
        <v>6</v>
      </c>
      <c r="X5" s="4" t="s">
        <v>7</v>
      </c>
      <c r="Y5" s="1"/>
    </row>
    <row r="6" spans="1:25" x14ac:dyDescent="0.2">
      <c r="A6" s="1"/>
      <c r="B6" s="7" t="s">
        <v>8</v>
      </c>
      <c r="C6" s="8" t="s">
        <v>9</v>
      </c>
      <c r="D6" s="9"/>
      <c r="E6" s="9"/>
      <c r="F6" s="9"/>
      <c r="G6" s="9"/>
      <c r="H6" s="9"/>
      <c r="I6" s="9"/>
      <c r="J6" s="9"/>
      <c r="K6" s="9"/>
      <c r="L6" s="9"/>
      <c r="M6" s="1"/>
      <c r="N6" s="1" t="s">
        <v>10</v>
      </c>
      <c r="O6" s="2"/>
      <c r="P6" s="2"/>
      <c r="Q6" s="10" t="str">
        <f>TEXT(DATE(W1,W2,1),"mmmm")</f>
        <v>August</v>
      </c>
      <c r="R6" s="2"/>
      <c r="S6" s="2">
        <f>W1</f>
        <v>2011</v>
      </c>
      <c r="T6" s="2"/>
      <c r="U6" s="2"/>
      <c r="V6" s="2"/>
      <c r="W6" s="3">
        <v>1</v>
      </c>
      <c r="X6" s="1" t="s">
        <v>11</v>
      </c>
      <c r="Y6" s="1"/>
    </row>
    <row r="7" spans="1:25" ht="8.1" customHeight="1" x14ac:dyDescent="0.2">
      <c r="A7" s="1"/>
      <c r="B7" s="1"/>
      <c r="C7" s="9"/>
      <c r="D7" s="9"/>
      <c r="E7" s="9"/>
      <c r="F7" s="9"/>
      <c r="G7" s="9"/>
      <c r="H7" s="9"/>
      <c r="I7" s="9"/>
      <c r="J7" s="9"/>
      <c r="K7" s="9"/>
      <c r="L7" s="9"/>
      <c r="M7" s="1"/>
      <c r="N7" s="1"/>
      <c r="O7" s="1"/>
      <c r="P7" s="1"/>
      <c r="Q7" s="9"/>
      <c r="R7" s="9"/>
      <c r="S7" s="9"/>
      <c r="T7" s="9"/>
      <c r="U7" s="9"/>
      <c r="V7" s="9"/>
      <c r="W7" s="1"/>
      <c r="X7" s="1"/>
      <c r="Y7" s="1"/>
    </row>
    <row r="8" spans="1:25" ht="72" customHeight="1" x14ac:dyDescent="0.2">
      <c r="A8" s="11" t="s">
        <v>12</v>
      </c>
      <c r="B8" s="12"/>
      <c r="C8" s="13" t="s">
        <v>13</v>
      </c>
      <c r="D8" s="13"/>
      <c r="E8" s="13"/>
      <c r="F8" s="13"/>
      <c r="G8" s="13"/>
      <c r="H8" s="13"/>
      <c r="I8" s="13"/>
      <c r="J8" s="13"/>
      <c r="K8" s="13"/>
      <c r="L8" s="13"/>
      <c r="M8" s="14" t="s">
        <v>14</v>
      </c>
      <c r="N8" s="15" t="s">
        <v>15</v>
      </c>
      <c r="O8" s="13" t="s">
        <v>16</v>
      </c>
      <c r="P8" s="13" t="s">
        <v>17</v>
      </c>
      <c r="Q8" s="16" t="s">
        <v>18</v>
      </c>
      <c r="R8" s="16"/>
      <c r="S8" s="16" t="s">
        <v>19</v>
      </c>
      <c r="T8" s="15" t="s">
        <v>20</v>
      </c>
      <c r="U8" s="15" t="s">
        <v>21</v>
      </c>
      <c r="V8" s="15" t="s">
        <v>22</v>
      </c>
      <c r="W8" s="17"/>
      <c r="X8" s="18" t="s">
        <v>23</v>
      </c>
      <c r="Y8" s="1"/>
    </row>
    <row r="9" spans="1:25" ht="20.100000000000001" customHeight="1" x14ac:dyDescent="0.2">
      <c r="A9" s="19" t="s">
        <v>24</v>
      </c>
      <c r="B9" s="12"/>
      <c r="C9" s="20" t="s">
        <v>25</v>
      </c>
      <c r="D9" s="20" t="s">
        <v>25</v>
      </c>
      <c r="E9" s="20" t="s">
        <v>25</v>
      </c>
      <c r="F9" s="20" t="s">
        <v>25</v>
      </c>
      <c r="G9" s="20" t="s">
        <v>25</v>
      </c>
      <c r="H9" s="20" t="s">
        <v>25</v>
      </c>
      <c r="I9" s="20" t="s">
        <v>25</v>
      </c>
      <c r="J9" s="20" t="s">
        <v>25</v>
      </c>
      <c r="K9" s="20" t="s">
        <v>25</v>
      </c>
      <c r="L9" s="20" t="s">
        <v>25</v>
      </c>
      <c r="M9" s="21" t="s">
        <v>26</v>
      </c>
      <c r="N9" s="22" t="s">
        <v>27</v>
      </c>
      <c r="O9" s="22" t="s">
        <v>28</v>
      </c>
      <c r="P9" s="22" t="s">
        <v>29</v>
      </c>
      <c r="Q9" s="20" t="s">
        <v>30</v>
      </c>
      <c r="R9" s="20"/>
      <c r="S9" s="20" t="s">
        <v>31</v>
      </c>
      <c r="T9" s="22">
        <v>251</v>
      </c>
      <c r="U9" s="22">
        <v>250</v>
      </c>
      <c r="V9" s="23"/>
      <c r="W9" s="24"/>
      <c r="X9" s="25"/>
      <c r="Y9" s="24"/>
    </row>
    <row r="10" spans="1:25" ht="18" customHeight="1" x14ac:dyDescent="0.2">
      <c r="A10" s="26" t="str">
        <f>IF(WEEKDAY(DATE($W$1,$W$2,$W$3))=1,"Sun",IF(WEEKDAY(DATE($W$1,$W$2,$W$3))=7,"Sat",""))</f>
        <v/>
      </c>
      <c r="B10" s="27">
        <f>IF(OR(WEEKDAY(DATE($W$1,$W$2,$W$3))=1,WEEKDAY(DATE($W$1,$W$2,$W$3))=7),"XX",$W$3)</f>
        <v>16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9">
        <f>SUM(C10:U10)</f>
        <v>0</v>
      </c>
      <c r="W10" s="1"/>
      <c r="X10" s="30"/>
      <c r="Y10" s="1"/>
    </row>
    <row r="11" spans="1:25" ht="18" customHeight="1" x14ac:dyDescent="0.2">
      <c r="A11" s="26" t="str">
        <f>IF(WEEKDAY(DATE($W$1,$W$2,$W$3+1))=1,"Sun",IF(WEEKDAY(DATE($W$1,$W$2,$W$3+1))=7,"Sat",""))</f>
        <v/>
      </c>
      <c r="B11" s="27">
        <f>IF(OR(WEEKDAY(DATE($W$1,$W$2,$W$3+1))=1,WEEKDAY(DATE($W$1,$W$2,$W$3+1))=7),"XX",$W$3+1)</f>
        <v>17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31"/>
      <c r="P11" s="31"/>
      <c r="Q11" s="31"/>
      <c r="R11" s="31"/>
      <c r="S11" s="31"/>
      <c r="T11" s="31"/>
      <c r="U11" s="31"/>
      <c r="V11" s="29">
        <f>SUM(C11:U11)</f>
        <v>0</v>
      </c>
      <c r="W11" s="1"/>
      <c r="X11" s="30"/>
      <c r="Y11" s="1"/>
    </row>
    <row r="12" spans="1:25" ht="18" customHeight="1" x14ac:dyDescent="0.2">
      <c r="A12" s="26" t="str">
        <f>IF(WEEKDAY(DATE($W$1,$W$2,$W$3+2))=1,"Sun",IF(WEEKDAY(DATE($W$1,$W$2,$W$3+2))=7,"Sat",""))</f>
        <v/>
      </c>
      <c r="B12" s="27">
        <f>IF(OR(WEEKDAY(DATE($W$1,$W$2,$W$3+2))=1,WEEKDAY(DATE($W$1,$W$2,$W$3+2))=7),"XX",$W$3+2)</f>
        <v>18</v>
      </c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31"/>
      <c r="P12" s="31"/>
      <c r="Q12" s="31"/>
      <c r="R12" s="31"/>
      <c r="S12" s="31"/>
      <c r="T12" s="31"/>
      <c r="U12" s="31"/>
      <c r="V12" s="29">
        <f t="shared" ref="V12:V26" si="0">SUM(C12:U12)</f>
        <v>0</v>
      </c>
      <c r="W12" s="1"/>
      <c r="X12" s="30"/>
      <c r="Y12" s="1"/>
    </row>
    <row r="13" spans="1:25" ht="18" customHeight="1" x14ac:dyDescent="0.2">
      <c r="A13" s="26" t="str">
        <f>IF(WEEKDAY(DATE($W$1,$W$2,$W$3+3))=1,"Sun",IF(WEEKDAY(DATE($W$1,$W$2,$W$3+3))=7,"Sat",""))</f>
        <v/>
      </c>
      <c r="B13" s="27">
        <f>IF(OR(WEEKDAY(DATE($W$1,$W$2,$W$3+3))=1,WEEKDAY(DATE($W$1,$W$2,$W$3+3))=7),"XX",$W$3+3)</f>
        <v>19</v>
      </c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31"/>
      <c r="P13" s="31"/>
      <c r="Q13" s="31"/>
      <c r="R13" s="31"/>
      <c r="S13" s="31"/>
      <c r="T13" s="31"/>
      <c r="U13" s="31"/>
      <c r="V13" s="29">
        <f t="shared" si="0"/>
        <v>0</v>
      </c>
      <c r="W13" s="1"/>
      <c r="X13" s="30"/>
      <c r="Y13" s="1"/>
    </row>
    <row r="14" spans="1:25" ht="18" customHeight="1" x14ac:dyDescent="0.2">
      <c r="A14" s="26" t="str">
        <f>IF(WEEKDAY(DATE($W$1,$W$2,$W$3+4))=1,"Sun",IF(WEEKDAY(DATE($W$1,$W$2,$W$3+4))=7,"Sat",""))</f>
        <v>Sat</v>
      </c>
      <c r="B14" s="27" t="str">
        <f>IF(OR(WEEKDAY(DATE($W$1,$W$2,$W$3+4))=1,WEEKDAY(DATE($W$1,$W$2,$W$3+4))=7),"XX",$W$3+4)</f>
        <v>XX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31"/>
      <c r="P14" s="31"/>
      <c r="Q14" s="31"/>
      <c r="R14" s="31"/>
      <c r="S14" s="31"/>
      <c r="T14" s="31"/>
      <c r="U14" s="31"/>
      <c r="V14" s="29">
        <f t="shared" si="0"/>
        <v>0</v>
      </c>
      <c r="W14" s="1"/>
      <c r="X14" s="30"/>
      <c r="Y14" s="1"/>
    </row>
    <row r="15" spans="1:25" ht="18" customHeight="1" x14ac:dyDescent="0.2">
      <c r="A15" s="26" t="str">
        <f>IF(WEEKDAY(DATE($W$1,$W$2,$W$3+5))=7,"Sun",IF(WEEKDAY(DATE($W$1,$W$2,$W$3+5))=7,"Sat",""))</f>
        <v/>
      </c>
      <c r="B15" s="27" t="str">
        <f>IF(OR(WEEKDAY(DATE($W$1,$W$2,$W$3+5))=1,WEEKDAY(DATE($W$1,$W$2,$W$3+5))=7),"XX",$W$3+5)</f>
        <v>XX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31"/>
      <c r="P15" s="31"/>
      <c r="Q15" s="31"/>
      <c r="R15" s="31"/>
      <c r="S15" s="31"/>
      <c r="T15" s="31"/>
      <c r="U15" s="31"/>
      <c r="V15" s="29">
        <f t="shared" si="0"/>
        <v>0</v>
      </c>
      <c r="W15" s="1"/>
      <c r="X15" s="30"/>
      <c r="Y15" s="1"/>
    </row>
    <row r="16" spans="1:25" ht="18" customHeight="1" x14ac:dyDescent="0.2">
      <c r="A16" s="26" t="str">
        <f>IF(WEEKDAY(DATE($W$1,$W$2,$W$3+6))=1,"Sun",IF(WEEKDAY(DATE($W$1,$W$2,$W$3+6))=7,"Sat",""))</f>
        <v/>
      </c>
      <c r="B16" s="27">
        <f>IF(OR(WEEKDAY(DATE($W$1,$W$2,$W$3+6))=1,WEEKDAY(DATE($W$1,$W$2,$W$3+6))=7),"XX",$W$3+6)</f>
        <v>22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31"/>
      <c r="P16" s="31"/>
      <c r="Q16" s="31"/>
      <c r="R16" s="31"/>
      <c r="S16" s="31"/>
      <c r="T16" s="31"/>
      <c r="U16" s="31"/>
      <c r="V16" s="29">
        <f t="shared" si="0"/>
        <v>0</v>
      </c>
      <c r="W16" s="1"/>
      <c r="X16" s="30"/>
      <c r="Y16" s="1"/>
    </row>
    <row r="17" spans="1:25" ht="18" customHeight="1" x14ac:dyDescent="0.2">
      <c r="A17" s="26" t="str">
        <f>IF(WEEKDAY(DATE($W$1,$W$2,$W$3+7))=1,"Sun",IF(WEEKDAY(DATE($W$1,$W$2,$W$3+7))=7,"Sat",""))</f>
        <v/>
      </c>
      <c r="B17" s="27">
        <f>IF(OR(WEEKDAY(DATE($W$1,$W$2,$W$3+7))=1,WEEKDAY(DATE($W$1,$W$2,$W$3+7))=7),"XX",$W$3+7)</f>
        <v>23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9">
        <f t="shared" si="0"/>
        <v>0</v>
      </c>
      <c r="W17" s="1"/>
      <c r="X17" s="30"/>
      <c r="Y17" s="1"/>
    </row>
    <row r="18" spans="1:25" ht="18" customHeight="1" x14ac:dyDescent="0.2">
      <c r="A18" s="26" t="str">
        <f>IF(WEEKDAY(DATE($W$1,$W$2,$W$3+8))=1,"Sun",IF(WEEKDAY(DATE($W$1,$W$2,$W$3+8))=7,"Sat",""))</f>
        <v/>
      </c>
      <c r="B18" s="27">
        <f>IF(OR(WEEKDAY(DATE($W$1,$W$2,$W$3+8))=1,WEEKDAY(DATE($W$1,$W$2,$W$3+8))=7),"XX",$W$3+8)</f>
        <v>24</v>
      </c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9">
        <f t="shared" si="0"/>
        <v>0</v>
      </c>
      <c r="W18" s="1"/>
      <c r="X18" s="30"/>
      <c r="Y18" s="1"/>
    </row>
    <row r="19" spans="1:25" ht="18" customHeight="1" x14ac:dyDescent="0.2">
      <c r="A19" s="26" t="str">
        <f>IF(WEEKDAY(DATE($W$1,$W$2,$W$3+9))=1,"Sun",IF(WEEKDAY(DATE($W$1,$W$2,$W$3+9))=7,"Sat",""))</f>
        <v/>
      </c>
      <c r="B19" s="27">
        <f>IF(OR(WEEKDAY(DATE($W$1,$W$2,$W$3+9))=1,WEEKDAY(DATE($W$1,$W$2,$W$3+9))=7),"XX",$W$3+9)</f>
        <v>25</v>
      </c>
      <c r="C19" s="28"/>
      <c r="D19" s="28"/>
      <c r="E19" s="28"/>
      <c r="F19" s="28"/>
      <c r="G19" s="28"/>
      <c r="H19" s="50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9">
        <f t="shared" si="0"/>
        <v>0</v>
      </c>
      <c r="W19" s="1"/>
      <c r="X19" s="30"/>
      <c r="Y19" s="1"/>
    </row>
    <row r="20" spans="1:25" ht="18" customHeight="1" x14ac:dyDescent="0.2">
      <c r="A20" s="26" t="str">
        <f>IF(WEEKDAY(DATE($W$1,$W$2,$W$3+10))=1,"Sun",IF(WEEKDAY(DATE($W$1,$W$2,$W$3+10))=7,"Sat",""))</f>
        <v/>
      </c>
      <c r="B20" s="27">
        <f>IF(OR(WEEKDAY(DATE($W$1,$W$2,$W$3+10))=1,WEEKDAY(DATE($W$1,$W$2,$W$3+10))=7),"XX",$W$3+10)</f>
        <v>26</v>
      </c>
      <c r="C20" s="28"/>
      <c r="D20" s="28"/>
      <c r="E20" s="28"/>
      <c r="F20" s="28"/>
      <c r="G20" s="28"/>
      <c r="H20" s="50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9">
        <f t="shared" si="0"/>
        <v>0</v>
      </c>
      <c r="W20" s="1"/>
      <c r="X20" s="30"/>
      <c r="Y20" s="1"/>
    </row>
    <row r="21" spans="1:25" ht="18" customHeight="1" x14ac:dyDescent="0.2">
      <c r="A21" s="26" t="str">
        <f>IF(WEEKDAY(DATE($W$1,$W$2,$W$3+11))=7,"Sun",IF(WEEKDAY(DATE($W$1,$W$2,$W$3+11))=7,"Sat",""))</f>
        <v>Sun</v>
      </c>
      <c r="B21" s="27" t="str">
        <f>IF(OR(WEEKDAY(DATE($W$1,$W$2,$W$3+11))=1,WEEKDAY(DATE($W$1,$W$2,$W$3+11))=7),"XX",$W$3+11)</f>
        <v>XX</v>
      </c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9">
        <f t="shared" si="0"/>
        <v>0</v>
      </c>
      <c r="W21" s="1"/>
      <c r="X21" s="30"/>
      <c r="Y21" s="1"/>
    </row>
    <row r="22" spans="1:25" ht="18" customHeight="1" x14ac:dyDescent="0.2">
      <c r="A22" s="26" t="str">
        <f>IF(WEEKDAY(DATE($W$1,$W$2,$W$3+12))=1,"Sun",IF(WEEKDAY(DATE($W$1,$W$2,$W$3+12))=7,"Sat",""))</f>
        <v>Sun</v>
      </c>
      <c r="B22" s="27" t="str">
        <f>IF(OR(WEEKDAY(DATE($W$1,$W$2,$W$3+12))=1,WEEKDAY(DATE($W$1,$W$2,$W$3+12))=7),"XX",$W$3+12)</f>
        <v>XX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9">
        <f t="shared" si="0"/>
        <v>0</v>
      </c>
      <c r="W22" s="1"/>
      <c r="X22" s="30"/>
      <c r="Y22" s="1"/>
    </row>
    <row r="23" spans="1:25" ht="18" customHeight="1" x14ac:dyDescent="0.2">
      <c r="A23" s="26" t="str">
        <f>IF(WEEKDAY(DATE($W$1,$W$2,$W$3+13))=1,"Sun",IF(WEEKDAY(DATE($W$1,$W$2,$W$3+13))=7,"Sat",""))</f>
        <v/>
      </c>
      <c r="B23" s="27">
        <f>IF(OR(WEEKDAY(DATE($W$1,$W$2,$W$3+13))=1,WEEKDAY(DATE($W$1,$W$2,$W$3+13))=7),"XX",$W$3+13)</f>
        <v>29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9">
        <f t="shared" si="0"/>
        <v>0</v>
      </c>
      <c r="W23" s="1"/>
      <c r="X23" s="30"/>
      <c r="Y23" s="1"/>
    </row>
    <row r="24" spans="1:25" ht="18" customHeight="1" x14ac:dyDescent="0.2">
      <c r="A24" s="26" t="str">
        <f>IF(WEEKDAY(DATE($W$1,$W$2,$W$3+14))=1,"Sun",IF(WEEKDAY(DATE($W$1,$W$2,$W$3+14))=7,"Sat",""))</f>
        <v/>
      </c>
      <c r="B24" s="27">
        <f>IF(OR(WEEKDAY(DATE($W$1,$W$2,$W$3+14))=1,WEEKDAY(DATE($W$1,$W$2,$W$3+14))=7),"XX",$W$3+14)</f>
        <v>30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9">
        <f t="shared" si="0"/>
        <v>0</v>
      </c>
      <c r="W24" s="1"/>
      <c r="X24" s="30"/>
      <c r="Y24" s="1"/>
    </row>
    <row r="25" spans="1:25" ht="18" customHeight="1" thickBot="1" x14ac:dyDescent="0.25">
      <c r="A25" s="26" t="str">
        <f>IF(WEEKDAY(DATE($W$1,$W$2,$W$3+15))=1,"Sun",IF(WEEKDAY(DATE($W$1,$W$2,$W$3+15))=7,"Sat",""))</f>
        <v/>
      </c>
      <c r="B25" s="27">
        <f>IF(OR(WEEKDAY(DATE($W$1,$W$2,$W$3+15))=1,WEEKDAY(DATE($W$1,$W$2,$W$3+15))=7),"XX",$W$3+15)</f>
        <v>31</v>
      </c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9">
        <f t="shared" si="0"/>
        <v>0</v>
      </c>
      <c r="W25" s="1"/>
      <c r="X25" s="30"/>
      <c r="Y25" s="1"/>
    </row>
    <row r="26" spans="1:25" ht="18" customHeight="1" thickTop="1" x14ac:dyDescent="0.2">
      <c r="A26" s="33" t="s">
        <v>22</v>
      </c>
      <c r="B26" s="34"/>
      <c r="C26" s="29">
        <f>SUM(C10:C25)</f>
        <v>0</v>
      </c>
      <c r="D26" s="29">
        <f t="shared" ref="D26:S26" si="1">SUM(D10:D25)</f>
        <v>0</v>
      </c>
      <c r="E26" s="29">
        <f t="shared" si="1"/>
        <v>0</v>
      </c>
      <c r="F26" s="29">
        <f t="shared" si="1"/>
        <v>0</v>
      </c>
      <c r="G26" s="29">
        <f t="shared" si="1"/>
        <v>0</v>
      </c>
      <c r="H26" s="29">
        <f t="shared" si="1"/>
        <v>0</v>
      </c>
      <c r="I26" s="29">
        <f t="shared" si="1"/>
        <v>0</v>
      </c>
      <c r="J26" s="29">
        <f t="shared" si="1"/>
        <v>0</v>
      </c>
      <c r="K26" s="29">
        <f t="shared" si="1"/>
        <v>0</v>
      </c>
      <c r="L26" s="29">
        <f t="shared" si="1"/>
        <v>0</v>
      </c>
      <c r="M26" s="29">
        <f t="shared" si="1"/>
        <v>0</v>
      </c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  <c r="S26" s="29">
        <f t="shared" si="1"/>
        <v>0</v>
      </c>
      <c r="T26" s="29">
        <f>SUM(T10:T25)</f>
        <v>0</v>
      </c>
      <c r="U26" s="29">
        <f>SUM(U10:U25)</f>
        <v>0</v>
      </c>
      <c r="V26" s="29">
        <f t="shared" si="0"/>
        <v>0</v>
      </c>
      <c r="W26" s="1"/>
      <c r="X26" s="35">
        <f>SUM(X10:X25)</f>
        <v>0</v>
      </c>
      <c r="Y26" s="1"/>
    </row>
    <row r="27" spans="1:25" ht="18" customHeight="1" thickBot="1" x14ac:dyDescent="0.25">
      <c r="A27" s="36" t="s">
        <v>32</v>
      </c>
      <c r="B27" s="37"/>
      <c r="C27" s="38">
        <f>Poplawski1!C25+Poplawski2!C26</f>
        <v>0</v>
      </c>
      <c r="D27" s="38">
        <f>Poplawski1!D25+Poplawski2!D26</f>
        <v>0</v>
      </c>
      <c r="E27" s="38">
        <f>Poplawski1!E25+Poplawski2!E26</f>
        <v>0</v>
      </c>
      <c r="F27" s="38">
        <f>Poplawski1!F25+Poplawski2!F26</f>
        <v>0</v>
      </c>
      <c r="G27" s="38">
        <f>Poplawski1!G25+Poplawski2!G26</f>
        <v>0</v>
      </c>
      <c r="H27" s="38">
        <f>Poplawski1!H25+Poplawski2!H26</f>
        <v>0</v>
      </c>
      <c r="I27" s="38">
        <f>Poplawski1!I25+Poplawski2!I26</f>
        <v>0</v>
      </c>
      <c r="J27" s="38">
        <f>Poplawski1!J25+Poplawski2!J26</f>
        <v>0</v>
      </c>
      <c r="K27" s="38">
        <f>Poplawski1!K25+Poplawski2!K26</f>
        <v>0</v>
      </c>
      <c r="L27" s="38">
        <f>Poplawski1!L25+Poplawski2!L26</f>
        <v>0</v>
      </c>
      <c r="M27" s="38">
        <f>Poplawski1!M25+Poplawski2!M26</f>
        <v>0</v>
      </c>
      <c r="N27" s="38">
        <f>Poplawski1!N25+Poplawski2!N26</f>
        <v>0</v>
      </c>
      <c r="O27" s="38">
        <f>Poplawski1!O25+Poplawski2!O26</f>
        <v>0</v>
      </c>
      <c r="P27" s="38">
        <f>Poplawski1!P25+Poplawski2!P26</f>
        <v>0</v>
      </c>
      <c r="Q27" s="38">
        <f>Poplawski1!Q25+Poplawski2!Q26</f>
        <v>0</v>
      </c>
      <c r="R27" s="38">
        <f>Poplawski1!R25+Poplawski2!R26</f>
        <v>0</v>
      </c>
      <c r="S27" s="38">
        <f>Poplawski1!S25+Poplawski2!S26</f>
        <v>0</v>
      </c>
      <c r="T27" s="38">
        <f>Poplawski1!T25+Poplawski2!T26</f>
        <v>0</v>
      </c>
      <c r="U27" s="38">
        <f>Poplawski1!U25+Poplawski2!U26</f>
        <v>0</v>
      </c>
      <c r="V27" s="38">
        <f>Poplawski1!V25+Poplawski2!V26</f>
        <v>0</v>
      </c>
      <c r="W27" s="1"/>
      <c r="X27" s="2"/>
      <c r="Y27" s="1"/>
    </row>
    <row r="28" spans="1:25" ht="13.5" thickTop="1" x14ac:dyDescent="0.2">
      <c r="A28" s="1"/>
      <c r="B28" s="39"/>
      <c r="C28" s="39"/>
      <c r="D28" s="39"/>
      <c r="E28" s="39"/>
      <c r="F28" s="39"/>
      <c r="G28" s="39"/>
      <c r="H28" s="39"/>
      <c r="I28" s="40"/>
      <c r="J28" s="40"/>
      <c r="K28" s="40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1"/>
      <c r="X28" s="1"/>
      <c r="Y28" s="1"/>
    </row>
    <row r="29" spans="1:25" ht="19.5" customHeight="1" x14ac:dyDescent="0.2">
      <c r="A29" s="41" t="s">
        <v>33</v>
      </c>
      <c r="B29" s="42"/>
      <c r="C29" s="43"/>
      <c r="D29" s="43"/>
      <c r="E29" s="43"/>
      <c r="F29" s="43"/>
      <c r="G29" s="43"/>
      <c r="H29" s="43"/>
      <c r="I29" s="43"/>
      <c r="J29" s="43"/>
      <c r="K29" s="40"/>
      <c r="L29" s="44" t="s">
        <v>34</v>
      </c>
      <c r="M29" s="44"/>
      <c r="N29" s="40"/>
      <c r="O29" s="40"/>
      <c r="P29" s="40"/>
      <c r="Q29" s="40"/>
      <c r="R29" s="40"/>
      <c r="S29" s="40"/>
      <c r="T29" s="40"/>
      <c r="U29" s="40"/>
      <c r="V29" s="40"/>
      <c r="W29" s="1"/>
      <c r="X29" s="1"/>
      <c r="Y29" s="1"/>
    </row>
    <row r="30" spans="1:25" ht="2.25" customHeight="1" x14ac:dyDescent="0.2">
      <c r="A30" s="1"/>
      <c r="B30" s="39"/>
      <c r="C30" s="39"/>
      <c r="D30" s="39"/>
      <c r="E30" s="39"/>
      <c r="F30" s="39"/>
      <c r="G30" s="39"/>
      <c r="H30" s="39"/>
      <c r="I30" s="40"/>
      <c r="J30" s="40"/>
      <c r="K30" s="40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1"/>
      <c r="X30" s="1"/>
      <c r="Y30" s="1"/>
    </row>
    <row r="31" spans="1:25" x14ac:dyDescent="0.2">
      <c r="A31" s="1"/>
      <c r="C31" s="39"/>
      <c r="E31" s="45"/>
      <c r="F31" s="4"/>
      <c r="G31" s="46"/>
      <c r="H31" s="46"/>
      <c r="I31" s="46"/>
      <c r="J31" s="47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39"/>
      <c r="W31" s="1"/>
      <c r="X31" s="1"/>
      <c r="Y31" s="1"/>
    </row>
    <row r="32" spans="1:25" x14ac:dyDescent="0.2">
      <c r="A32" s="1"/>
      <c r="B32" s="48" t="s">
        <v>35</v>
      </c>
      <c r="C32" s="39"/>
      <c r="E32" s="45"/>
      <c r="F32" s="4"/>
      <c r="G32" s="46"/>
      <c r="H32" s="46"/>
      <c r="I32" s="46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39"/>
      <c r="W32" s="1"/>
      <c r="X32" s="1"/>
      <c r="Y32" s="1"/>
    </row>
    <row r="33" spans="1:25" x14ac:dyDescent="0.2">
      <c r="A33" s="1"/>
      <c r="B33" s="48" t="s">
        <v>36</v>
      </c>
      <c r="C33" s="39"/>
      <c r="E33" s="45"/>
      <c r="F33" s="4"/>
      <c r="G33" s="46"/>
      <c r="H33" s="46"/>
      <c r="I33" s="46"/>
      <c r="J33" s="47"/>
      <c r="K33" s="47"/>
      <c r="L33" s="47"/>
      <c r="M33" s="46"/>
      <c r="N33" s="46"/>
      <c r="O33" s="46"/>
      <c r="P33" s="46"/>
      <c r="Q33" s="46"/>
      <c r="R33" s="46"/>
      <c r="S33" s="46"/>
      <c r="T33" s="46"/>
      <c r="U33" s="46"/>
      <c r="V33" s="39"/>
      <c r="W33" s="1"/>
      <c r="X33" s="1"/>
      <c r="Y33" s="1"/>
    </row>
    <row r="34" spans="1:25" x14ac:dyDescent="0.2">
      <c r="A34" s="1"/>
      <c r="B34" s="49" t="s">
        <v>37</v>
      </c>
      <c r="C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1"/>
      <c r="W34" s="1"/>
      <c r="X34" s="1"/>
      <c r="Y34" s="1"/>
    </row>
    <row r="35" spans="1:25" x14ac:dyDescent="0.2">
      <c r="A35" s="1"/>
      <c r="B35" s="45" t="s">
        <v>38</v>
      </c>
      <c r="C35" s="1"/>
      <c r="D35" s="45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</sheetData>
  <conditionalFormatting sqref="C10:U10">
    <cfRule type="expression" dxfId="15" priority="1" stopIfTrue="1">
      <formula>IF(AND($B$10="XX",$W$5=""),TRUE(),FALSE())</formula>
    </cfRule>
  </conditionalFormatting>
  <conditionalFormatting sqref="C11:U11">
    <cfRule type="expression" dxfId="14" priority="2" stopIfTrue="1">
      <formula>IF(AND($B$11="XX",$W$5=""),TRUE(),FALSE())</formula>
    </cfRule>
  </conditionalFormatting>
  <conditionalFormatting sqref="C12:U12">
    <cfRule type="expression" dxfId="13" priority="3" stopIfTrue="1">
      <formula>IF(AND($B$12="XX",$W$5=""),TRUE(),FALSE())</formula>
    </cfRule>
  </conditionalFormatting>
  <conditionalFormatting sqref="C13:U13">
    <cfRule type="expression" dxfId="12" priority="4" stopIfTrue="1">
      <formula>IF(AND($B$13="XX",$W$5=""),TRUE(),FALSE())</formula>
    </cfRule>
  </conditionalFormatting>
  <conditionalFormatting sqref="C14:U14">
    <cfRule type="expression" dxfId="11" priority="5" stopIfTrue="1">
      <formula>IF(AND($B$14="XX",$W$5=""),TRUE(),FALSE())</formula>
    </cfRule>
  </conditionalFormatting>
  <conditionalFormatting sqref="C15:U15">
    <cfRule type="expression" dxfId="10" priority="6" stopIfTrue="1">
      <formula>IF(AND($B$15="XX",$W$5=""),TRUE(),FALSE())</formula>
    </cfRule>
  </conditionalFormatting>
  <conditionalFormatting sqref="C16:U16">
    <cfRule type="expression" dxfId="9" priority="7" stopIfTrue="1">
      <formula>IF(AND($B$16="XX",$W$5=""),TRUE(),FALSE())</formula>
    </cfRule>
  </conditionalFormatting>
  <conditionalFormatting sqref="C17:U17">
    <cfRule type="expression" dxfId="8" priority="8" stopIfTrue="1">
      <formula>IF(AND($B$17="XX",$W$5=""),TRUE(),FALSE())</formula>
    </cfRule>
  </conditionalFormatting>
  <conditionalFormatting sqref="C18:U18">
    <cfRule type="expression" dxfId="7" priority="9" stopIfTrue="1">
      <formula>IF(AND($B$18="XX",$W$5=""),TRUE(),FALSE())</formula>
    </cfRule>
  </conditionalFormatting>
  <conditionalFormatting sqref="C19:G19 I19:U19">
    <cfRule type="expression" dxfId="6" priority="10" stopIfTrue="1">
      <formula>IF(AND($B$19="XX",$W$5=""),TRUE(),FALSE())</formula>
    </cfRule>
  </conditionalFormatting>
  <conditionalFormatting sqref="C20:G20 I20:U20">
    <cfRule type="expression" dxfId="5" priority="11" stopIfTrue="1">
      <formula>IF(AND($B$20="XX",$W$5=""),TRUE(),FALSE())</formula>
    </cfRule>
  </conditionalFormatting>
  <conditionalFormatting sqref="C21:U21">
    <cfRule type="expression" dxfId="4" priority="12" stopIfTrue="1">
      <formula>IF(AND($B$21="XX",$W$5=""),TRUE(),FALSE())</formula>
    </cfRule>
  </conditionalFormatting>
  <conditionalFormatting sqref="C22:U22">
    <cfRule type="expression" dxfId="3" priority="13" stopIfTrue="1">
      <formula>IF(AND($B$22="XX",$W$5=""),TRUE(),FALSE())</formula>
    </cfRule>
  </conditionalFormatting>
  <conditionalFormatting sqref="C23:U23">
    <cfRule type="expression" dxfId="2" priority="14" stopIfTrue="1">
      <formula>IF(AND($B$23="XX",$W$5=""),TRUE(),FALSE())</formula>
    </cfRule>
  </conditionalFormatting>
  <conditionalFormatting sqref="C24:U24">
    <cfRule type="expression" dxfId="1" priority="15" stopIfTrue="1">
      <formula>IF(AND($B$24="XX",$W$5=""),TRUE(),FALSE())</formula>
    </cfRule>
  </conditionalFormatting>
  <conditionalFormatting sqref="C25:U25">
    <cfRule type="expression" dxfId="0" priority="16" stopIfTrue="1">
      <formula>IF(AND($B$25="XX",$W$5=""),TRUE(),FALSE())</formula>
    </cfRule>
  </conditionalFormatting>
  <printOptions horizontalCentered="1"/>
  <pageMargins left="0.15" right="0.3" top="0.2" bottom="0" header="0.5" footer="0.5"/>
  <pageSetup scale="89" orientation="landscape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2049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219075</xdr:colOff>
                <xdr:row>4</xdr:row>
                <xdr:rowOff>123825</xdr:rowOff>
              </to>
            </anchor>
          </objectPr>
        </oleObject>
      </mc:Choice>
      <mc:Fallback>
        <oleObject progId="Word.Picture.8" shapeId="204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Poplawski1</vt:lpstr>
      <vt:lpstr>Poplawski2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CoRA Employee</dc:creator>
  <cp:lastModifiedBy>CoRA Employee</cp:lastModifiedBy>
  <dcterms:created xsi:type="dcterms:W3CDTF">2011-08-03T17:51:36Z</dcterms:created>
  <dcterms:modified xsi:type="dcterms:W3CDTF">2011-08-03T17:51:37Z</dcterms:modified>
</cp:coreProperties>
</file>