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ms-excel.sheet.macroEnabled.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harts/chart17.xml" ContentType="application/vnd.openxmlformats-officedocument.drawingml.chart+xml"/>
  <Override PartName="/xl/charts/chart18.xml" ContentType="application/vnd.openxmlformats-officedocument.drawingml.chart+xml"/>
  <Override PartName="/xl/charts/chart19.xml" ContentType="application/vnd.openxmlformats-officedocument.drawingml.chart+xml"/>
  <Override PartName="/xl/charts/chart20.xml" ContentType="application/vnd.openxmlformats-officedocument.drawingml.chart+xml"/>
  <Override PartName="/xl/charts/chart21.xml" ContentType="application/vnd.openxmlformats-officedocument.drawingml.chart+xml"/>
  <Override PartName="/xl/charts/chart2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xl/vbaProject.bin" ContentType="application/vnd.ms-office.vbaPro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codeName="{8C4F1C90-05EB-6A55-5F09-09C24B55AC0B}"/>
  <workbookPr codeName="ThisWorkbook" defaultThemeVersion="124226"/>
  <bookViews>
    <workbookView xWindow="11040" yWindow="588" windowWidth="11496" windowHeight="8796" tabRatio="681" activeTab="1"/>
  </bookViews>
  <sheets>
    <sheet name="Instructions" sheetId="9" r:id="rId1"/>
    <sheet name="Report" sheetId="25" r:id="rId2"/>
    <sheet name="Charts" sheetId="26" r:id="rId3"/>
    <sheet name="Data" sheetId="4" r:id="rId4"/>
  </sheets>
  <functionGroups builtInGroupCount="17"/>
  <definedNames>
    <definedName name="Attachment">Charts!$A$1:$O$157</definedName>
    <definedName name="Body">Report!$A$1:$O$37</definedName>
    <definedName name="CM001_">Data!$AZ$64:$AZ$76</definedName>
    <definedName name="CREWS">Data!$BC$64:$BC$76</definedName>
    <definedName name="SHIFT">Data!$AY$64:$AY$66</definedName>
    <definedName name="STATUS">Data!$BF$64:$BF$65</definedName>
    <definedName name="Subject_Line">Report!$B$41</definedName>
    <definedName name="TIME">Data!$BG$64:$BG$85</definedName>
  </definedNames>
  <calcPr calcId="144525"/>
</workbook>
</file>

<file path=xl/calcChain.xml><?xml version="1.0" encoding="utf-8"?>
<calcChain xmlns="http://schemas.openxmlformats.org/spreadsheetml/2006/main">
  <c r="D3" i="26" l="1"/>
  <c r="C121" i="26"/>
  <c r="A121" i="26"/>
  <c r="C120" i="26"/>
  <c r="A120" i="26"/>
  <c r="C119" i="26"/>
  <c r="A119" i="26"/>
  <c r="C118" i="26"/>
  <c r="A118" i="26"/>
  <c r="C117" i="26"/>
  <c r="A117" i="26"/>
  <c r="C115" i="26"/>
  <c r="A115" i="26"/>
  <c r="C114" i="26"/>
  <c r="A114" i="26"/>
  <c r="C113" i="26"/>
  <c r="A113" i="26"/>
  <c r="C112" i="26"/>
  <c r="A112" i="26"/>
  <c r="A105" i="26"/>
  <c r="C100" i="26"/>
  <c r="A100" i="26"/>
  <c r="C99" i="26"/>
  <c r="A99" i="26"/>
  <c r="C98" i="26"/>
  <c r="A98" i="26"/>
  <c r="C97" i="26"/>
  <c r="A97" i="26"/>
  <c r="C96" i="26"/>
  <c r="A96" i="26"/>
  <c r="C94" i="26"/>
  <c r="A94" i="26"/>
  <c r="C93" i="26"/>
  <c r="A93" i="26"/>
  <c r="C92" i="26"/>
  <c r="A92" i="26"/>
  <c r="C91" i="26"/>
  <c r="A91" i="26"/>
  <c r="A84" i="26"/>
  <c r="C79" i="26"/>
  <c r="A79" i="26"/>
  <c r="C78" i="26"/>
  <c r="A78" i="26"/>
  <c r="C77" i="26"/>
  <c r="A77" i="26"/>
  <c r="C76" i="26"/>
  <c r="A76" i="26"/>
  <c r="C75" i="26"/>
  <c r="A75" i="26"/>
  <c r="C73" i="26"/>
  <c r="A73" i="26"/>
  <c r="C72" i="26"/>
  <c r="A72" i="26"/>
  <c r="C71" i="26"/>
  <c r="A71" i="26"/>
  <c r="C70" i="26"/>
  <c r="A70" i="26"/>
  <c r="C52" i="26"/>
  <c r="A52" i="26"/>
  <c r="C51" i="26"/>
  <c r="A51" i="26"/>
  <c r="C50" i="26"/>
  <c r="A50" i="26"/>
  <c r="C49" i="26"/>
  <c r="A49" i="26"/>
  <c r="A63" i="26"/>
  <c r="C58" i="26"/>
  <c r="A58" i="26"/>
  <c r="C57" i="26"/>
  <c r="A57" i="26"/>
  <c r="C56" i="26"/>
  <c r="A56" i="26"/>
  <c r="C55" i="26"/>
  <c r="A55" i="26"/>
  <c r="C54" i="26"/>
  <c r="A54" i="26"/>
  <c r="A42" i="26"/>
  <c r="AC101" i="4" l="1"/>
  <c r="AD101" i="4" s="1"/>
  <c r="AB101" i="4"/>
  <c r="AC100" i="4"/>
  <c r="AD100" i="4" s="1"/>
  <c r="AB100" i="4"/>
  <c r="AC99" i="4"/>
  <c r="AD99" i="4" s="1"/>
  <c r="AB99" i="4"/>
  <c r="AC98" i="4"/>
  <c r="AD98" i="4" s="1"/>
  <c r="AB98" i="4"/>
  <c r="AC97" i="4"/>
  <c r="AD97" i="4" s="1"/>
  <c r="AB97" i="4"/>
  <c r="AC96" i="4"/>
  <c r="AD96" i="4" s="1"/>
  <c r="AB96" i="4"/>
  <c r="AC95" i="4"/>
  <c r="AD95" i="4" s="1"/>
  <c r="AB95" i="4"/>
  <c r="AC94" i="4"/>
  <c r="AD94" i="4" s="1"/>
  <c r="AB94" i="4"/>
  <c r="AC93" i="4"/>
  <c r="AD93" i="4" s="1"/>
  <c r="AB93" i="4"/>
  <c r="AC92" i="4"/>
  <c r="AD92" i="4" s="1"/>
  <c r="AB92" i="4"/>
  <c r="AC91" i="4"/>
  <c r="AD91" i="4" s="1"/>
  <c r="AB91" i="4"/>
  <c r="AC90" i="4"/>
  <c r="AD90" i="4" s="1"/>
  <c r="AB90" i="4"/>
  <c r="AC89" i="4"/>
  <c r="AD89" i="4" s="1"/>
  <c r="AB89" i="4"/>
  <c r="AC88" i="4"/>
  <c r="AD88" i="4" s="1"/>
  <c r="AB88" i="4"/>
  <c r="AC87" i="4"/>
  <c r="AD87" i="4" s="1"/>
  <c r="AB87" i="4"/>
  <c r="AC86" i="4"/>
  <c r="AD86" i="4" s="1"/>
  <c r="AB86" i="4"/>
  <c r="AC85" i="4"/>
  <c r="AD85" i="4" s="1"/>
  <c r="AB85" i="4"/>
  <c r="AC84" i="4"/>
  <c r="AD84" i="4" s="1"/>
  <c r="AB84" i="4"/>
  <c r="AC83" i="4"/>
  <c r="AC82" i="4"/>
  <c r="AC81" i="4"/>
  <c r="AC80" i="4"/>
  <c r="AC79" i="4"/>
  <c r="AC78" i="4"/>
  <c r="AC77" i="4"/>
  <c r="AC76" i="4"/>
  <c r="AC75" i="4"/>
  <c r="AC74" i="4"/>
  <c r="AC73" i="4"/>
  <c r="AC72" i="4"/>
  <c r="AC71" i="4"/>
  <c r="AC70" i="4"/>
  <c r="AC69" i="4"/>
  <c r="AC68" i="4"/>
  <c r="AC67" i="4"/>
  <c r="AC66" i="4"/>
  <c r="AC65" i="4"/>
  <c r="AC64" i="4"/>
  <c r="AC63" i="4"/>
  <c r="AC62" i="4"/>
  <c r="AC61" i="4"/>
  <c r="AC60" i="4"/>
  <c r="AC59" i="4"/>
  <c r="AC58" i="4"/>
  <c r="AC57" i="4"/>
  <c r="AD57" i="4" s="1"/>
  <c r="AB57" i="4"/>
  <c r="AB58" i="4" s="1"/>
  <c r="AB59" i="4" s="1"/>
  <c r="AB60" i="4" s="1"/>
  <c r="AB61" i="4" s="1"/>
  <c r="AB62" i="4" s="1"/>
  <c r="AB63" i="4" s="1"/>
  <c r="AB64" i="4" s="1"/>
  <c r="AB65" i="4" s="1"/>
  <c r="AB66" i="4" s="1"/>
  <c r="AB67" i="4" s="1"/>
  <c r="AB68" i="4" s="1"/>
  <c r="AB69" i="4" s="1"/>
  <c r="AB70" i="4" s="1"/>
  <c r="AB71" i="4" s="1"/>
  <c r="AB72" i="4" s="1"/>
  <c r="AB73" i="4" s="1"/>
  <c r="AB74" i="4" s="1"/>
  <c r="AB75" i="4" s="1"/>
  <c r="AB76" i="4" s="1"/>
  <c r="AB77" i="4" s="1"/>
  <c r="AB78" i="4" s="1"/>
  <c r="AB79" i="4" s="1"/>
  <c r="AB80" i="4" s="1"/>
  <c r="AB81" i="4" s="1"/>
  <c r="AB82" i="4" s="1"/>
  <c r="AB83" i="4" s="1"/>
  <c r="AH57" i="4"/>
  <c r="AH58" i="4" s="1"/>
  <c r="AH59" i="4" s="1"/>
  <c r="AH60" i="4" s="1"/>
  <c r="AH61" i="4" s="1"/>
  <c r="AH62" i="4" s="1"/>
  <c r="AH63" i="4" s="1"/>
  <c r="AH64" i="4" s="1"/>
  <c r="AH65" i="4" s="1"/>
  <c r="AH66" i="4" s="1"/>
  <c r="AH67" i="4" s="1"/>
  <c r="AH68" i="4" s="1"/>
  <c r="AH69" i="4" s="1"/>
  <c r="AH70" i="4" s="1"/>
  <c r="AH71" i="4" s="1"/>
  <c r="AH72" i="4" s="1"/>
  <c r="AH73" i="4" s="1"/>
  <c r="AH74" i="4" s="1"/>
  <c r="AH75" i="4" s="1"/>
  <c r="AH76" i="4" s="1"/>
  <c r="AH77" i="4" s="1"/>
  <c r="AH78" i="4" s="1"/>
  <c r="AH79" i="4" s="1"/>
  <c r="AH80" i="4" s="1"/>
  <c r="AH81" i="4" s="1"/>
  <c r="AH82" i="4" s="1"/>
  <c r="AH83" i="4" s="1"/>
  <c r="AH84" i="4" s="1"/>
  <c r="AH85" i="4" s="1"/>
  <c r="AH86" i="4" s="1"/>
  <c r="AH87" i="4" s="1"/>
  <c r="AH88" i="4" s="1"/>
  <c r="AH89" i="4" s="1"/>
  <c r="AH90" i="4" s="1"/>
  <c r="AH91" i="4" s="1"/>
  <c r="AH92" i="4" s="1"/>
  <c r="AH93" i="4" s="1"/>
  <c r="AH94" i="4" s="1"/>
  <c r="AH95" i="4" s="1"/>
  <c r="AH96" i="4" s="1"/>
  <c r="AH97" i="4" s="1"/>
  <c r="AH98" i="4" s="1"/>
  <c r="AH99" i="4" s="1"/>
  <c r="AH100" i="4" s="1"/>
  <c r="AH101" i="4" s="1"/>
  <c r="AF57" i="4"/>
  <c r="AF58" i="4" s="1"/>
  <c r="AF59" i="4" s="1"/>
  <c r="AF60" i="4" s="1"/>
  <c r="AF61" i="4" s="1"/>
  <c r="AF62" i="4" s="1"/>
  <c r="AF63" i="4" s="1"/>
  <c r="AF64" i="4" s="1"/>
  <c r="AF65" i="4" s="1"/>
  <c r="AF66" i="4" s="1"/>
  <c r="AF67" i="4" s="1"/>
  <c r="AF68" i="4" s="1"/>
  <c r="AF69" i="4" s="1"/>
  <c r="AF70" i="4" s="1"/>
  <c r="AF71" i="4" s="1"/>
  <c r="AF72" i="4" s="1"/>
  <c r="AF73" i="4" s="1"/>
  <c r="AF74" i="4" s="1"/>
  <c r="AF75" i="4" s="1"/>
  <c r="AF76" i="4" s="1"/>
  <c r="AF77" i="4" s="1"/>
  <c r="AF78" i="4" s="1"/>
  <c r="AF79" i="4" s="1"/>
  <c r="AF80" i="4" s="1"/>
  <c r="AF81" i="4" s="1"/>
  <c r="AF82" i="4" s="1"/>
  <c r="AF83" i="4" s="1"/>
  <c r="AF84" i="4" s="1"/>
  <c r="AF85" i="4" s="1"/>
  <c r="AF86" i="4" s="1"/>
  <c r="AF87" i="4" s="1"/>
  <c r="AF88" i="4" s="1"/>
  <c r="AF89" i="4" s="1"/>
  <c r="AF90" i="4" s="1"/>
  <c r="AF91" i="4" s="1"/>
  <c r="AF92" i="4" s="1"/>
  <c r="AF93" i="4" s="1"/>
  <c r="AF94" i="4" s="1"/>
  <c r="AF95" i="4" s="1"/>
  <c r="AF96" i="4" s="1"/>
  <c r="AF97" i="4" s="1"/>
  <c r="AF98" i="4" s="1"/>
  <c r="AF99" i="4" s="1"/>
  <c r="AF100" i="4" s="1"/>
  <c r="AF101" i="4" s="1"/>
  <c r="AD58" i="4" l="1"/>
  <c r="AD59" i="4" s="1"/>
  <c r="AD60" i="4" s="1"/>
  <c r="AD61" i="4" s="1"/>
  <c r="AD62" i="4" s="1"/>
  <c r="AD63" i="4" s="1"/>
  <c r="AD64" i="4" s="1"/>
  <c r="AD65" i="4" s="1"/>
  <c r="AD66" i="4" s="1"/>
  <c r="AD67" i="4" s="1"/>
  <c r="AD68" i="4" s="1"/>
  <c r="AD69" i="4" s="1"/>
  <c r="AD70" i="4" s="1"/>
  <c r="AD71" i="4" s="1"/>
  <c r="AD72" i="4" s="1"/>
  <c r="AD73" i="4" s="1"/>
  <c r="AD74" i="4" s="1"/>
  <c r="AD75" i="4" s="1"/>
  <c r="AD76" i="4" s="1"/>
  <c r="AD77" i="4" s="1"/>
  <c r="AD78" i="4" s="1"/>
  <c r="AD79" i="4" s="1"/>
  <c r="AD80" i="4" s="1"/>
  <c r="AD81" i="4" s="1"/>
  <c r="AD82" i="4" s="1"/>
  <c r="AD83" i="4" s="1"/>
  <c r="C37" i="26"/>
  <c r="C36" i="26"/>
  <c r="C35" i="26"/>
  <c r="C34" i="26"/>
  <c r="A37" i="26"/>
  <c r="A36" i="26"/>
  <c r="A35" i="26"/>
  <c r="A34" i="26"/>
  <c r="C33" i="26"/>
  <c r="A33" i="26"/>
  <c r="C31" i="26"/>
  <c r="C30" i="26"/>
  <c r="C29" i="26"/>
  <c r="D16" i="26"/>
  <c r="D15" i="26"/>
  <c r="D14" i="26"/>
  <c r="D13" i="26"/>
  <c r="D12" i="26"/>
  <c r="D11" i="26"/>
  <c r="D10" i="26"/>
  <c r="D9" i="26"/>
  <c r="D8" i="26"/>
  <c r="M2" i="26"/>
  <c r="M7" i="26"/>
  <c r="M6" i="26"/>
  <c r="M5" i="26"/>
  <c r="K7" i="26"/>
  <c r="K6" i="26"/>
  <c r="K5" i="26"/>
  <c r="H7" i="26"/>
  <c r="H6" i="26"/>
  <c r="H5" i="26"/>
  <c r="F7" i="26"/>
  <c r="F6" i="26"/>
  <c r="F5" i="26"/>
  <c r="B3" i="26"/>
  <c r="D2" i="26"/>
  <c r="B2" i="26"/>
  <c r="BE56" i="4"/>
  <c r="AS10" i="4"/>
  <c r="AS11" i="4"/>
  <c r="AS12" i="4"/>
  <c r="AS13" i="4"/>
  <c r="AS14" i="4"/>
  <c r="AS15" i="4"/>
  <c r="AS16" i="4"/>
  <c r="AS17" i="4"/>
  <c r="AS18" i="4"/>
  <c r="AS19" i="4"/>
  <c r="AS20" i="4"/>
  <c r="AS21" i="4"/>
  <c r="AS22" i="4"/>
  <c r="AS23" i="4"/>
  <c r="AS24" i="4"/>
  <c r="AS25" i="4"/>
  <c r="AS26" i="4"/>
  <c r="AS27" i="4"/>
  <c r="AS28" i="4"/>
  <c r="AS29" i="4"/>
  <c r="AS30" i="4"/>
  <c r="AS31" i="4"/>
  <c r="AS32" i="4"/>
  <c r="AS33" i="4"/>
  <c r="AS34" i="4"/>
  <c r="AS35" i="4"/>
  <c r="AS36" i="4"/>
  <c r="AS37" i="4"/>
  <c r="AS38" i="4"/>
  <c r="AS39" i="4"/>
  <c r="AS40" i="4"/>
  <c r="AS41" i="4"/>
  <c r="AS42" i="4"/>
  <c r="AS43" i="4"/>
  <c r="AS44" i="4"/>
  <c r="AS45" i="4"/>
  <c r="AS46" i="4"/>
  <c r="AS47" i="4"/>
  <c r="AS48" i="4"/>
  <c r="AS49" i="4"/>
  <c r="AS50" i="4"/>
  <c r="AS51" i="4"/>
  <c r="AS52" i="4"/>
  <c r="AS53" i="4"/>
  <c r="AS54" i="4"/>
  <c r="AS55" i="4"/>
  <c r="AS56" i="4"/>
  <c r="AS57" i="4"/>
  <c r="AS58" i="4"/>
  <c r="AS59" i="4"/>
  <c r="AS60" i="4"/>
  <c r="AS61" i="4"/>
  <c r="AS62" i="4"/>
  <c r="AS63" i="4"/>
  <c r="AS64" i="4"/>
  <c r="AS65" i="4"/>
  <c r="AS66" i="4"/>
  <c r="AS67" i="4"/>
  <c r="AS68" i="4"/>
  <c r="AS69" i="4"/>
  <c r="AS70" i="4"/>
  <c r="AS71" i="4"/>
  <c r="AS72" i="4"/>
  <c r="AS73" i="4"/>
  <c r="AS74" i="4"/>
  <c r="AS75" i="4"/>
  <c r="AS76" i="4"/>
  <c r="AS77" i="4"/>
  <c r="AS78" i="4"/>
  <c r="AS79" i="4"/>
  <c r="AS80" i="4"/>
  <c r="AS81" i="4"/>
  <c r="AS82" i="4"/>
  <c r="AS83" i="4"/>
  <c r="AS84" i="4"/>
  <c r="AS85" i="4"/>
  <c r="AS86" i="4"/>
  <c r="AS87" i="4"/>
  <c r="AS88" i="4"/>
  <c r="AS89" i="4"/>
  <c r="AS90" i="4"/>
  <c r="AS91" i="4"/>
  <c r="AS92" i="4"/>
  <c r="AS93" i="4"/>
  <c r="AS94" i="4"/>
  <c r="AS95" i="4"/>
  <c r="AS96" i="4"/>
  <c r="AS97" i="4"/>
  <c r="AS98" i="4"/>
  <c r="AS99" i="4"/>
  <c r="AS100" i="4"/>
  <c r="AS101" i="4"/>
  <c r="AS9" i="4"/>
  <c r="BE55" i="4"/>
  <c r="BF56" i="4"/>
  <c r="BF55" i="4"/>
  <c r="AV84" i="4" l="1"/>
  <c r="AV85" i="4"/>
  <c r="AV86" i="4"/>
  <c r="AV87" i="4"/>
  <c r="AV88" i="4"/>
  <c r="AV89" i="4"/>
  <c r="AV90" i="4"/>
  <c r="AV91" i="4"/>
  <c r="AV92" i="4"/>
  <c r="AV93" i="4"/>
  <c r="AV94" i="4"/>
  <c r="AV95" i="4"/>
  <c r="AV96" i="4"/>
  <c r="AV97" i="4"/>
  <c r="AV98" i="4"/>
  <c r="AV99" i="4"/>
  <c r="AV100" i="4"/>
  <c r="AV101" i="4"/>
  <c r="AV9" i="4"/>
  <c r="AV10" i="4" s="1"/>
  <c r="AV11" i="4" s="1"/>
  <c r="AV12" i="4" s="1"/>
  <c r="AV13" i="4" s="1"/>
  <c r="AV14" i="4" s="1"/>
  <c r="AV15" i="4" s="1"/>
  <c r="AV16" i="4" s="1"/>
  <c r="AV17" i="4" s="1"/>
  <c r="AV18" i="4" s="1"/>
  <c r="AV19" i="4" s="1"/>
  <c r="AV20" i="4" s="1"/>
  <c r="AV21" i="4" s="1"/>
  <c r="AV22" i="4" s="1"/>
  <c r="AV23" i="4" s="1"/>
  <c r="AV24" i="4" s="1"/>
  <c r="AV25" i="4" s="1"/>
  <c r="AV26" i="4" s="1"/>
  <c r="AV27" i="4" s="1"/>
  <c r="AV28" i="4" s="1"/>
  <c r="AV29" i="4" s="1"/>
  <c r="AV30" i="4" s="1"/>
  <c r="AV31" i="4" s="1"/>
  <c r="AV32" i="4" s="1"/>
  <c r="AV33" i="4" s="1"/>
  <c r="AV34" i="4" s="1"/>
  <c r="AV35" i="4" s="1"/>
  <c r="AV36" i="4" s="1"/>
  <c r="AV37" i="4" s="1"/>
  <c r="AV38" i="4" s="1"/>
  <c r="AV39" i="4" s="1"/>
  <c r="AV40" i="4" s="1"/>
  <c r="AV41" i="4" s="1"/>
  <c r="AV42" i="4" s="1"/>
  <c r="AV43" i="4" s="1"/>
  <c r="AV44" i="4" s="1"/>
  <c r="AV45" i="4" s="1"/>
  <c r="AV46" i="4" s="1"/>
  <c r="AV47" i="4" s="1"/>
  <c r="AV48" i="4" s="1"/>
  <c r="AV49" i="4" s="1"/>
  <c r="AV50" i="4" s="1"/>
  <c r="AV51" i="4" s="1"/>
  <c r="AV52" i="4" s="1"/>
  <c r="AV53" i="4" s="1"/>
  <c r="AV54" i="4" s="1"/>
  <c r="AV55" i="4" s="1"/>
  <c r="AV56" i="4" s="1"/>
  <c r="AV57" i="4" s="1"/>
  <c r="AV58" i="4" s="1"/>
  <c r="AV59" i="4" s="1"/>
  <c r="AV60" i="4" s="1"/>
  <c r="AV61" i="4" s="1"/>
  <c r="AV62" i="4" s="1"/>
  <c r="AV63" i="4" s="1"/>
  <c r="AV64" i="4" s="1"/>
  <c r="AV65" i="4" s="1"/>
  <c r="AV66" i="4" s="1"/>
  <c r="AV67" i="4" s="1"/>
  <c r="AV68" i="4" s="1"/>
  <c r="AV69" i="4" s="1"/>
  <c r="AV70" i="4" s="1"/>
  <c r="AV71" i="4" s="1"/>
  <c r="AV72" i="4" s="1"/>
  <c r="AV73" i="4" s="1"/>
  <c r="AV74" i="4" s="1"/>
  <c r="AV75" i="4" s="1"/>
  <c r="AV76" i="4" s="1"/>
  <c r="AV77" i="4" s="1"/>
  <c r="AV78" i="4" s="1"/>
  <c r="AV79" i="4" s="1"/>
  <c r="AV80" i="4" s="1"/>
  <c r="AV81" i="4" s="1"/>
  <c r="AV82" i="4" s="1"/>
  <c r="AV83" i="4" s="1"/>
  <c r="AT14" i="4"/>
  <c r="AT17" i="4"/>
  <c r="AT20" i="4"/>
  <c r="AT23" i="4"/>
  <c r="AT26" i="4"/>
  <c r="AT29" i="4"/>
  <c r="AT32" i="4"/>
  <c r="AT35" i="4"/>
  <c r="AT38" i="4"/>
  <c r="AT41" i="4"/>
  <c r="AT44" i="4"/>
  <c r="AT47" i="4"/>
  <c r="AT50" i="4"/>
  <c r="AT53" i="4"/>
  <c r="AT56" i="4"/>
  <c r="AT59" i="4"/>
  <c r="AT62" i="4"/>
  <c r="AT65" i="4"/>
  <c r="AT68" i="4"/>
  <c r="AT71" i="4"/>
  <c r="AT74" i="4"/>
  <c r="AT77" i="4"/>
  <c r="AT80" i="4"/>
  <c r="AT83" i="4"/>
  <c r="AT86" i="4"/>
  <c r="AT89" i="4"/>
  <c r="AT92" i="4"/>
  <c r="AT95" i="4"/>
  <c r="AT98" i="4"/>
  <c r="AT101" i="4"/>
  <c r="AT11" i="4"/>
  <c r="AR102" i="4"/>
  <c r="C28" i="26" l="1"/>
  <c r="U10" i="4"/>
  <c r="U11" i="4"/>
  <c r="U12" i="4"/>
  <c r="U13" i="4"/>
  <c r="U14" i="4"/>
  <c r="U15" i="4"/>
  <c r="U16" i="4"/>
  <c r="U17" i="4"/>
  <c r="U18" i="4"/>
  <c r="U19" i="4"/>
  <c r="U20" i="4"/>
  <c r="U21" i="4"/>
  <c r="U22" i="4"/>
  <c r="U23" i="4"/>
  <c r="U24" i="4"/>
  <c r="U25" i="4"/>
  <c r="U26" i="4"/>
  <c r="U27" i="4"/>
  <c r="U28" i="4"/>
  <c r="U29" i="4"/>
  <c r="U30" i="4"/>
  <c r="U31" i="4"/>
  <c r="U32" i="4"/>
  <c r="U33" i="4"/>
  <c r="U34" i="4"/>
  <c r="U35" i="4"/>
  <c r="U36" i="4"/>
  <c r="U37" i="4"/>
  <c r="U38" i="4"/>
  <c r="U39" i="4"/>
  <c r="U40" i="4"/>
  <c r="U41" i="4"/>
  <c r="U42" i="4"/>
  <c r="U43" i="4"/>
  <c r="U44" i="4"/>
  <c r="U45" i="4"/>
  <c r="U46" i="4"/>
  <c r="U47" i="4"/>
  <c r="U48" i="4"/>
  <c r="U49" i="4"/>
  <c r="U50" i="4"/>
  <c r="U51" i="4"/>
  <c r="U52" i="4"/>
  <c r="U53" i="4"/>
  <c r="U54" i="4"/>
  <c r="U55" i="4"/>
  <c r="U56" i="4"/>
  <c r="U57" i="4"/>
  <c r="U58" i="4"/>
  <c r="U59" i="4"/>
  <c r="U60" i="4"/>
  <c r="U61" i="4"/>
  <c r="U62" i="4"/>
  <c r="U63" i="4"/>
  <c r="U64" i="4"/>
  <c r="U65" i="4"/>
  <c r="U66" i="4"/>
  <c r="U67" i="4"/>
  <c r="U68" i="4"/>
  <c r="U69" i="4"/>
  <c r="U70" i="4"/>
  <c r="U71" i="4"/>
  <c r="U72" i="4"/>
  <c r="U73" i="4"/>
  <c r="U74" i="4"/>
  <c r="U75" i="4"/>
  <c r="U76" i="4"/>
  <c r="U77" i="4"/>
  <c r="U78" i="4"/>
  <c r="U79" i="4"/>
  <c r="U80" i="4"/>
  <c r="U81" i="4"/>
  <c r="U82" i="4"/>
  <c r="U83" i="4"/>
  <c r="U84" i="4"/>
  <c r="U85" i="4"/>
  <c r="U86" i="4"/>
  <c r="U87" i="4"/>
  <c r="U88" i="4"/>
  <c r="U89" i="4"/>
  <c r="U90" i="4"/>
  <c r="U91" i="4"/>
  <c r="U92" i="4"/>
  <c r="U93" i="4"/>
  <c r="U94" i="4"/>
  <c r="U95" i="4"/>
  <c r="U96" i="4"/>
  <c r="U97" i="4"/>
  <c r="U98" i="4"/>
  <c r="U99" i="4"/>
  <c r="U100" i="4"/>
  <c r="U101" i="4"/>
  <c r="U9" i="4"/>
  <c r="T9" i="4" l="1"/>
  <c r="X9" i="4"/>
  <c r="Z9" i="4"/>
  <c r="AJ9" i="4"/>
  <c r="AN9" i="4"/>
  <c r="AP9" i="4"/>
  <c r="C102" i="4"/>
  <c r="D9" i="4" l="1"/>
  <c r="BE13" i="4"/>
  <c r="BE14" i="4"/>
  <c r="BE15" i="4"/>
  <c r="BE16" i="4"/>
  <c r="BE17" i="4"/>
  <c r="BE19" i="4"/>
  <c r="BE20" i="4"/>
  <c r="BE21" i="4"/>
  <c r="BE22" i="4"/>
  <c r="BE23" i="4"/>
  <c r="BE24" i="4"/>
  <c r="BE26" i="4"/>
  <c r="BE27" i="4"/>
  <c r="BE28" i="4"/>
  <c r="BE29" i="4"/>
  <c r="BE30" i="4"/>
  <c r="BE31" i="4"/>
  <c r="BE33" i="4"/>
  <c r="BE34" i="4"/>
  <c r="BE35" i="4"/>
  <c r="BE36" i="4"/>
  <c r="BE37" i="4"/>
  <c r="BE38" i="4"/>
  <c r="BE40" i="4"/>
  <c r="BE41" i="4"/>
  <c r="BE42" i="4"/>
  <c r="BE43" i="4"/>
  <c r="BE44" i="4"/>
  <c r="BE45" i="4"/>
  <c r="BE47" i="4"/>
  <c r="BE48" i="4"/>
  <c r="BE49" i="4"/>
  <c r="BE50" i="4"/>
  <c r="BE52" i="4"/>
  <c r="BE53" i="4"/>
  <c r="BE54" i="4"/>
  <c r="BE57" i="4"/>
  <c r="BE12" i="4"/>
  <c r="B4" i="4"/>
  <c r="BF38" i="4"/>
  <c r="BF27" i="4"/>
  <c r="BF57" i="4"/>
  <c r="BF29" i="4"/>
  <c r="BF24" i="4"/>
  <c r="BF12" i="4"/>
  <c r="BF22" i="4"/>
  <c r="BF13" i="4"/>
  <c r="BF23" i="4"/>
  <c r="BF36" i="4"/>
  <c r="BF19" i="4"/>
  <c r="BF41" i="4"/>
  <c r="BF17" i="4"/>
  <c r="BF34" i="4"/>
  <c r="BF45" i="4"/>
  <c r="BF16" i="4"/>
  <c r="BF14" i="4"/>
  <c r="BF35" i="4"/>
  <c r="BF50" i="4"/>
  <c r="BF40" i="4"/>
  <c r="BF31" i="4"/>
  <c r="BF15" i="4"/>
  <c r="BF28" i="4"/>
  <c r="BF53" i="4"/>
  <c r="BF49" i="4"/>
  <c r="BF26" i="4"/>
  <c r="BF54" i="4"/>
  <c r="BF48" i="4"/>
  <c r="BF30" i="4"/>
  <c r="BF47" i="4"/>
  <c r="BF21" i="4"/>
  <c r="BF43" i="4"/>
  <c r="BF33" i="4"/>
  <c r="BF44" i="4"/>
  <c r="BF20" i="4"/>
  <c r="BF37" i="4"/>
  <c r="BF52" i="4"/>
  <c r="BF42" i="4"/>
  <c r="A29" i="26" l="1"/>
  <c r="A30" i="26"/>
  <c r="A31" i="26"/>
  <c r="A28" i="26"/>
  <c r="AU14" i="4"/>
  <c r="AU17" i="4"/>
  <c r="AU20" i="4"/>
  <c r="AU23" i="4"/>
  <c r="AU26" i="4"/>
  <c r="AU29" i="4"/>
  <c r="AU32" i="4"/>
  <c r="AU35" i="4"/>
  <c r="AU38" i="4"/>
  <c r="AU41" i="4"/>
  <c r="AU44" i="4"/>
  <c r="AU47" i="4"/>
  <c r="AU50" i="4"/>
  <c r="AU53" i="4"/>
  <c r="AU56" i="4"/>
  <c r="AU59" i="4"/>
  <c r="AU62" i="4"/>
  <c r="AU65" i="4"/>
  <c r="AU68" i="4"/>
  <c r="AU71" i="4"/>
  <c r="AU74" i="4"/>
  <c r="AU77" i="4"/>
  <c r="AU80" i="4"/>
  <c r="AU83" i="4"/>
  <c r="AU86" i="4"/>
  <c r="AU89" i="4"/>
  <c r="AU92" i="4"/>
  <c r="AU95" i="4"/>
  <c r="AU98" i="4"/>
  <c r="AU101" i="4"/>
  <c r="AU11" i="4"/>
  <c r="BD59" i="4"/>
  <c r="BE64" i="4" l="1"/>
  <c r="BB56" i="4" s="1"/>
  <c r="BC56" i="4" s="1"/>
  <c r="K102" i="4"/>
  <c r="S102" i="4"/>
  <c r="AA102" i="4"/>
  <c r="AI102" i="4"/>
  <c r="AM102" i="4"/>
  <c r="W102" i="4"/>
  <c r="O102" i="4"/>
  <c r="G102" i="4"/>
  <c r="AO102" i="4"/>
  <c r="AK101" i="4"/>
  <c r="AL101" i="4" s="1"/>
  <c r="AJ101" i="4"/>
  <c r="AK100" i="4"/>
  <c r="AL100" i="4" s="1"/>
  <c r="AJ100" i="4"/>
  <c r="AK99" i="4"/>
  <c r="AL99" i="4" s="1"/>
  <c r="AJ99" i="4"/>
  <c r="AK98" i="4"/>
  <c r="AL98" i="4" s="1"/>
  <c r="AJ98" i="4"/>
  <c r="AK97" i="4"/>
  <c r="AL97" i="4" s="1"/>
  <c r="AJ97" i="4"/>
  <c r="AK96" i="4"/>
  <c r="AL96" i="4" s="1"/>
  <c r="AJ96" i="4"/>
  <c r="AK95" i="4"/>
  <c r="AL95" i="4" s="1"/>
  <c r="AJ95" i="4"/>
  <c r="AK94" i="4"/>
  <c r="AL94" i="4" s="1"/>
  <c r="AJ94" i="4"/>
  <c r="AK93" i="4"/>
  <c r="AL93" i="4" s="1"/>
  <c r="AJ93" i="4"/>
  <c r="AK92" i="4"/>
  <c r="AL92" i="4" s="1"/>
  <c r="AJ92" i="4"/>
  <c r="AK91" i="4"/>
  <c r="AL91" i="4" s="1"/>
  <c r="AJ91" i="4"/>
  <c r="AK90" i="4"/>
  <c r="AL90" i="4" s="1"/>
  <c r="AJ90" i="4"/>
  <c r="AK89" i="4"/>
  <c r="AL89" i="4" s="1"/>
  <c r="AJ89" i="4"/>
  <c r="AK88" i="4"/>
  <c r="AL88" i="4" s="1"/>
  <c r="AJ88" i="4"/>
  <c r="AK87" i="4"/>
  <c r="AL87" i="4" s="1"/>
  <c r="AJ87" i="4"/>
  <c r="AK86" i="4"/>
  <c r="AL86" i="4" s="1"/>
  <c r="AJ86" i="4"/>
  <c r="AK85" i="4"/>
  <c r="AL85" i="4" s="1"/>
  <c r="AJ85" i="4"/>
  <c r="AK84" i="4"/>
  <c r="AL84" i="4" s="1"/>
  <c r="AJ84" i="4"/>
  <c r="AK83" i="4"/>
  <c r="AK82" i="4"/>
  <c r="AK81" i="4"/>
  <c r="AK80" i="4"/>
  <c r="AK79" i="4"/>
  <c r="AK78" i="4"/>
  <c r="AK77" i="4"/>
  <c r="AK76" i="4"/>
  <c r="AK75" i="4"/>
  <c r="AK74" i="4"/>
  <c r="AK73" i="4"/>
  <c r="AK72" i="4"/>
  <c r="AK71" i="4"/>
  <c r="AK70" i="4"/>
  <c r="AK69" i="4"/>
  <c r="AK68" i="4"/>
  <c r="AK67" i="4"/>
  <c r="AK66" i="4"/>
  <c r="AK65" i="4"/>
  <c r="AK64" i="4"/>
  <c r="AK63" i="4"/>
  <c r="AK62" i="4"/>
  <c r="AK61" i="4"/>
  <c r="AK60" i="4"/>
  <c r="AK59" i="4"/>
  <c r="AK58" i="4"/>
  <c r="AK57" i="4"/>
  <c r="AK56" i="4"/>
  <c r="AK55" i="4"/>
  <c r="AK54" i="4"/>
  <c r="AK53" i="4"/>
  <c r="AK52" i="4"/>
  <c r="AK51" i="4"/>
  <c r="AK50" i="4"/>
  <c r="AK49" i="4"/>
  <c r="AK48" i="4"/>
  <c r="AK47" i="4"/>
  <c r="AK46" i="4"/>
  <c r="AK45" i="4"/>
  <c r="AK44" i="4"/>
  <c r="AK43" i="4"/>
  <c r="AK42" i="4"/>
  <c r="AK41" i="4"/>
  <c r="AK40" i="4"/>
  <c r="AK39" i="4"/>
  <c r="AK38" i="4"/>
  <c r="AK37" i="4"/>
  <c r="AK36" i="4"/>
  <c r="AK35" i="4"/>
  <c r="AK34" i="4"/>
  <c r="AK33" i="4"/>
  <c r="AK32" i="4"/>
  <c r="AK31" i="4"/>
  <c r="AK30" i="4"/>
  <c r="AK29" i="4"/>
  <c r="AK28" i="4"/>
  <c r="AK27" i="4"/>
  <c r="AK26" i="4"/>
  <c r="AK25" i="4"/>
  <c r="AK24" i="4"/>
  <c r="AP10" i="4"/>
  <c r="AP11" i="4" s="1"/>
  <c r="AP12" i="4" s="1"/>
  <c r="AP13" i="4" s="1"/>
  <c r="AP14" i="4" s="1"/>
  <c r="AP15" i="4" s="1"/>
  <c r="AP16" i="4" s="1"/>
  <c r="AP17" i="4" s="1"/>
  <c r="AP18" i="4" s="1"/>
  <c r="AP19" i="4" s="1"/>
  <c r="AP20" i="4" s="1"/>
  <c r="AP21" i="4" s="1"/>
  <c r="AP22" i="4" s="1"/>
  <c r="AP23" i="4" s="1"/>
  <c r="AP24" i="4" s="1"/>
  <c r="AP25" i="4" s="1"/>
  <c r="AP26" i="4" s="1"/>
  <c r="AP27" i="4" s="1"/>
  <c r="AP28" i="4" s="1"/>
  <c r="AP29" i="4" s="1"/>
  <c r="AP30" i="4" s="1"/>
  <c r="AP31" i="4" s="1"/>
  <c r="AP32" i="4" s="1"/>
  <c r="AP33" i="4" s="1"/>
  <c r="AP34" i="4" s="1"/>
  <c r="AP35" i="4" s="1"/>
  <c r="AP36" i="4" s="1"/>
  <c r="AP37" i="4" s="1"/>
  <c r="AP38" i="4" s="1"/>
  <c r="AP39" i="4" s="1"/>
  <c r="AP40" i="4" s="1"/>
  <c r="AP41" i="4" s="1"/>
  <c r="AP42" i="4" s="1"/>
  <c r="AP43" i="4" s="1"/>
  <c r="AP44" i="4" s="1"/>
  <c r="AP45" i="4" s="1"/>
  <c r="AP46" i="4" s="1"/>
  <c r="AP47" i="4" s="1"/>
  <c r="AP48" i="4" s="1"/>
  <c r="AP49" i="4" s="1"/>
  <c r="AP50" i="4" s="1"/>
  <c r="AP51" i="4" s="1"/>
  <c r="AP52" i="4" s="1"/>
  <c r="AP53" i="4" s="1"/>
  <c r="AP54" i="4" s="1"/>
  <c r="AP55" i="4" s="1"/>
  <c r="AP56" i="4" s="1"/>
  <c r="AP57" i="4" s="1"/>
  <c r="AP58" i="4" s="1"/>
  <c r="AP59" i="4" s="1"/>
  <c r="AP60" i="4" s="1"/>
  <c r="AP61" i="4" s="1"/>
  <c r="AP62" i="4" s="1"/>
  <c r="AP63" i="4" s="1"/>
  <c r="AP64" i="4" s="1"/>
  <c r="AP65" i="4" s="1"/>
  <c r="AP66" i="4" s="1"/>
  <c r="AP67" i="4" s="1"/>
  <c r="AP68" i="4" s="1"/>
  <c r="AP69" i="4" s="1"/>
  <c r="AP70" i="4" s="1"/>
  <c r="AP71" i="4" s="1"/>
  <c r="AP72" i="4" s="1"/>
  <c r="AP73" i="4" s="1"/>
  <c r="AP74" i="4" s="1"/>
  <c r="AP75" i="4" s="1"/>
  <c r="AP76" i="4" s="1"/>
  <c r="AP77" i="4" s="1"/>
  <c r="AP78" i="4" s="1"/>
  <c r="AP79" i="4" s="1"/>
  <c r="AP80" i="4" s="1"/>
  <c r="AP81" i="4" s="1"/>
  <c r="AP82" i="4" s="1"/>
  <c r="AP83" i="4" s="1"/>
  <c r="AP84" i="4" s="1"/>
  <c r="AP85" i="4" s="1"/>
  <c r="AP86" i="4" s="1"/>
  <c r="AP87" i="4" s="1"/>
  <c r="AP88" i="4" s="1"/>
  <c r="AP89" i="4" s="1"/>
  <c r="AP90" i="4" s="1"/>
  <c r="AP91" i="4" s="1"/>
  <c r="AP92" i="4" s="1"/>
  <c r="AP93" i="4" s="1"/>
  <c r="AP94" i="4" s="1"/>
  <c r="AP95" i="4" s="1"/>
  <c r="AP96" i="4" s="1"/>
  <c r="AP97" i="4" s="1"/>
  <c r="AP98" i="4" s="1"/>
  <c r="AP99" i="4" s="1"/>
  <c r="AP100" i="4" s="1"/>
  <c r="AP101" i="4" s="1"/>
  <c r="AJ10" i="4"/>
  <c r="AJ11" i="4" s="1"/>
  <c r="AJ12" i="4" s="1"/>
  <c r="AJ13" i="4" s="1"/>
  <c r="AJ14" i="4" s="1"/>
  <c r="AJ15" i="4" s="1"/>
  <c r="AJ16" i="4" s="1"/>
  <c r="AJ17" i="4" s="1"/>
  <c r="AJ18" i="4" s="1"/>
  <c r="AJ19" i="4" s="1"/>
  <c r="AJ20" i="4" s="1"/>
  <c r="AJ21" i="4" s="1"/>
  <c r="AJ22" i="4" s="1"/>
  <c r="AJ23" i="4" s="1"/>
  <c r="AJ24" i="4" s="1"/>
  <c r="AJ25" i="4" s="1"/>
  <c r="AJ26" i="4" s="1"/>
  <c r="AJ27" i="4" s="1"/>
  <c r="AJ28" i="4" s="1"/>
  <c r="AJ29" i="4" s="1"/>
  <c r="AJ30" i="4" s="1"/>
  <c r="AJ31" i="4" s="1"/>
  <c r="AJ32" i="4" s="1"/>
  <c r="AJ33" i="4" s="1"/>
  <c r="AJ34" i="4" s="1"/>
  <c r="AJ35" i="4" s="1"/>
  <c r="AJ36" i="4" s="1"/>
  <c r="AJ37" i="4" s="1"/>
  <c r="AJ38" i="4" s="1"/>
  <c r="AJ39" i="4" s="1"/>
  <c r="AJ40" i="4" s="1"/>
  <c r="AJ41" i="4" s="1"/>
  <c r="AJ42" i="4" s="1"/>
  <c r="AJ43" i="4" s="1"/>
  <c r="AJ44" i="4" s="1"/>
  <c r="AJ45" i="4" s="1"/>
  <c r="AJ46" i="4" s="1"/>
  <c r="AJ47" i="4" s="1"/>
  <c r="AJ48" i="4" s="1"/>
  <c r="AJ49" i="4" s="1"/>
  <c r="AJ50" i="4" s="1"/>
  <c r="AJ51" i="4" s="1"/>
  <c r="AJ52" i="4" s="1"/>
  <c r="AJ53" i="4" s="1"/>
  <c r="AJ54" i="4" s="1"/>
  <c r="AJ55" i="4" s="1"/>
  <c r="AJ56" i="4" s="1"/>
  <c r="AJ57" i="4" s="1"/>
  <c r="AJ58" i="4" s="1"/>
  <c r="AJ59" i="4" s="1"/>
  <c r="AJ60" i="4" s="1"/>
  <c r="AJ61" i="4" s="1"/>
  <c r="AJ62" i="4" s="1"/>
  <c r="AJ63" i="4" s="1"/>
  <c r="AJ64" i="4" s="1"/>
  <c r="AJ65" i="4" s="1"/>
  <c r="AJ66" i="4" s="1"/>
  <c r="AJ67" i="4" s="1"/>
  <c r="AJ68" i="4" s="1"/>
  <c r="AJ69" i="4" s="1"/>
  <c r="AJ70" i="4" s="1"/>
  <c r="AJ71" i="4" s="1"/>
  <c r="AJ72" i="4" s="1"/>
  <c r="AJ73" i="4" s="1"/>
  <c r="AJ74" i="4" s="1"/>
  <c r="AJ75" i="4" s="1"/>
  <c r="AJ76" i="4" s="1"/>
  <c r="AJ77" i="4" s="1"/>
  <c r="AJ78" i="4" s="1"/>
  <c r="AJ79" i="4" s="1"/>
  <c r="AJ80" i="4" s="1"/>
  <c r="AJ81" i="4" s="1"/>
  <c r="AJ82" i="4" s="1"/>
  <c r="AJ83" i="4" s="1"/>
  <c r="Y102" i="4"/>
  <c r="V101" i="4"/>
  <c r="T101" i="4"/>
  <c r="V100" i="4"/>
  <c r="T100" i="4"/>
  <c r="V99" i="4"/>
  <c r="T99" i="4"/>
  <c r="V98" i="4"/>
  <c r="T98" i="4"/>
  <c r="V97" i="4"/>
  <c r="T97" i="4"/>
  <c r="V96" i="4"/>
  <c r="T96" i="4"/>
  <c r="V95" i="4"/>
  <c r="T95" i="4"/>
  <c r="V94" i="4"/>
  <c r="T94" i="4"/>
  <c r="V93" i="4"/>
  <c r="T93" i="4"/>
  <c r="V92" i="4"/>
  <c r="T92" i="4"/>
  <c r="V91" i="4"/>
  <c r="T91" i="4"/>
  <c r="V90" i="4"/>
  <c r="T90" i="4"/>
  <c r="V89" i="4"/>
  <c r="T89" i="4"/>
  <c r="V88" i="4"/>
  <c r="T88" i="4"/>
  <c r="V87" i="4"/>
  <c r="T87" i="4"/>
  <c r="V86" i="4"/>
  <c r="T86" i="4"/>
  <c r="V85" i="4"/>
  <c r="T85" i="4"/>
  <c r="V84" i="4"/>
  <c r="T84" i="4"/>
  <c r="T81" i="4"/>
  <c r="T82" i="4" s="1"/>
  <c r="T83" i="4" s="1"/>
  <c r="Z10" i="4"/>
  <c r="Z11" i="4" s="1"/>
  <c r="Z12" i="4" s="1"/>
  <c r="Z13" i="4" s="1"/>
  <c r="Z14" i="4" s="1"/>
  <c r="Z15" i="4" s="1"/>
  <c r="Z16" i="4" s="1"/>
  <c r="Z17" i="4" s="1"/>
  <c r="Z18" i="4" s="1"/>
  <c r="Z19" i="4" s="1"/>
  <c r="Z20" i="4" s="1"/>
  <c r="Z21" i="4" s="1"/>
  <c r="Z22" i="4" s="1"/>
  <c r="Z23" i="4" s="1"/>
  <c r="Z24" i="4" s="1"/>
  <c r="Z25" i="4" s="1"/>
  <c r="Z26" i="4" s="1"/>
  <c r="Z27" i="4" s="1"/>
  <c r="Z28" i="4" s="1"/>
  <c r="Z29" i="4" s="1"/>
  <c r="Z30" i="4" s="1"/>
  <c r="Z31" i="4" s="1"/>
  <c r="Z32" i="4" s="1"/>
  <c r="Z33" i="4" s="1"/>
  <c r="Z34" i="4" s="1"/>
  <c r="Z35" i="4" s="1"/>
  <c r="Z36" i="4" s="1"/>
  <c r="Z37" i="4" s="1"/>
  <c r="Z38" i="4" s="1"/>
  <c r="Z39" i="4" s="1"/>
  <c r="Z40" i="4" s="1"/>
  <c r="Z41" i="4" s="1"/>
  <c r="Z42" i="4" s="1"/>
  <c r="Z43" i="4" s="1"/>
  <c r="Z44" i="4" s="1"/>
  <c r="Z45" i="4" s="1"/>
  <c r="Z46" i="4" s="1"/>
  <c r="Z47" i="4" s="1"/>
  <c r="Z48" i="4" s="1"/>
  <c r="Z49" i="4" s="1"/>
  <c r="Z50" i="4" s="1"/>
  <c r="Z51" i="4" s="1"/>
  <c r="Z52" i="4" s="1"/>
  <c r="Z53" i="4" s="1"/>
  <c r="Z54" i="4" s="1"/>
  <c r="Z55" i="4" s="1"/>
  <c r="Z56" i="4" s="1"/>
  <c r="Z57" i="4" s="1"/>
  <c r="Z58" i="4" s="1"/>
  <c r="Z59" i="4" s="1"/>
  <c r="Z60" i="4" s="1"/>
  <c r="Z61" i="4" s="1"/>
  <c r="Z62" i="4" s="1"/>
  <c r="Z63" i="4" s="1"/>
  <c r="Z64" i="4" s="1"/>
  <c r="Z65" i="4" s="1"/>
  <c r="Z66" i="4" s="1"/>
  <c r="Z67" i="4" s="1"/>
  <c r="Z68" i="4" s="1"/>
  <c r="Z69" i="4" s="1"/>
  <c r="Z70" i="4" s="1"/>
  <c r="Z71" i="4" s="1"/>
  <c r="Z72" i="4" s="1"/>
  <c r="Z73" i="4" s="1"/>
  <c r="Z74" i="4" s="1"/>
  <c r="Z75" i="4" s="1"/>
  <c r="Z76" i="4" s="1"/>
  <c r="Z77" i="4" s="1"/>
  <c r="Z78" i="4" s="1"/>
  <c r="Z79" i="4" s="1"/>
  <c r="Z80" i="4" s="1"/>
  <c r="Z81" i="4" s="1"/>
  <c r="Z82" i="4" s="1"/>
  <c r="Z83" i="4" s="1"/>
  <c r="Z84" i="4" s="1"/>
  <c r="Z85" i="4" s="1"/>
  <c r="Z86" i="4" s="1"/>
  <c r="Z87" i="4" s="1"/>
  <c r="Z88" i="4" s="1"/>
  <c r="Z89" i="4" s="1"/>
  <c r="Z90" i="4" s="1"/>
  <c r="Z91" i="4" s="1"/>
  <c r="Z92" i="4" s="1"/>
  <c r="Z93" i="4" s="1"/>
  <c r="Z94" i="4" s="1"/>
  <c r="Z95" i="4" s="1"/>
  <c r="Z96" i="4" s="1"/>
  <c r="Z97" i="4" s="1"/>
  <c r="Z98" i="4" s="1"/>
  <c r="Z99" i="4" s="1"/>
  <c r="Z100" i="4" s="1"/>
  <c r="Z101" i="4" s="1"/>
  <c r="X10" i="4"/>
  <c r="X11" i="4" s="1"/>
  <c r="X12" i="4" s="1"/>
  <c r="X13" i="4" s="1"/>
  <c r="X14" i="4" s="1"/>
  <c r="X15" i="4" s="1"/>
  <c r="X16" i="4" s="1"/>
  <c r="X17" i="4" s="1"/>
  <c r="X18" i="4" s="1"/>
  <c r="X19" i="4" s="1"/>
  <c r="X20" i="4" s="1"/>
  <c r="X21" i="4" s="1"/>
  <c r="X22" i="4" s="1"/>
  <c r="X23" i="4" s="1"/>
  <c r="X24" i="4" s="1"/>
  <c r="X25" i="4" s="1"/>
  <c r="X26" i="4" s="1"/>
  <c r="X27" i="4" s="1"/>
  <c r="X28" i="4" s="1"/>
  <c r="X29" i="4" s="1"/>
  <c r="X30" i="4" s="1"/>
  <c r="X31" i="4" s="1"/>
  <c r="X32" i="4" s="1"/>
  <c r="X33" i="4" s="1"/>
  <c r="X34" i="4" s="1"/>
  <c r="X35" i="4" s="1"/>
  <c r="X36" i="4" s="1"/>
  <c r="X37" i="4" s="1"/>
  <c r="X38" i="4" s="1"/>
  <c r="X39" i="4" s="1"/>
  <c r="X40" i="4" s="1"/>
  <c r="X41" i="4" s="1"/>
  <c r="X42" i="4" s="1"/>
  <c r="X43" i="4" s="1"/>
  <c r="X44" i="4" s="1"/>
  <c r="X45" i="4" s="1"/>
  <c r="X46" i="4" s="1"/>
  <c r="X47" i="4" s="1"/>
  <c r="X48" i="4" s="1"/>
  <c r="X49" i="4" s="1"/>
  <c r="X50" i="4" s="1"/>
  <c r="X51" i="4" s="1"/>
  <c r="X52" i="4" s="1"/>
  <c r="X53" i="4" s="1"/>
  <c r="X54" i="4" s="1"/>
  <c r="X55" i="4" s="1"/>
  <c r="X56" i="4" s="1"/>
  <c r="X57" i="4" s="1"/>
  <c r="X58" i="4" s="1"/>
  <c r="X59" i="4" s="1"/>
  <c r="X60" i="4" s="1"/>
  <c r="X61" i="4" s="1"/>
  <c r="X62" i="4" s="1"/>
  <c r="X63" i="4" s="1"/>
  <c r="X64" i="4" s="1"/>
  <c r="X65" i="4" s="1"/>
  <c r="X66" i="4" s="1"/>
  <c r="X67" i="4" s="1"/>
  <c r="X68" i="4" s="1"/>
  <c r="X69" i="4" s="1"/>
  <c r="X70" i="4" s="1"/>
  <c r="X71" i="4" s="1"/>
  <c r="X72" i="4" s="1"/>
  <c r="X73" i="4" s="1"/>
  <c r="X74" i="4" s="1"/>
  <c r="X75" i="4" s="1"/>
  <c r="X76" i="4" s="1"/>
  <c r="X77" i="4" s="1"/>
  <c r="X78" i="4" s="1"/>
  <c r="X79" i="4" s="1"/>
  <c r="X80" i="4" s="1"/>
  <c r="X81" i="4" s="1"/>
  <c r="X82" i="4" s="1"/>
  <c r="X83" i="4" s="1"/>
  <c r="X84" i="4" s="1"/>
  <c r="X85" i="4" s="1"/>
  <c r="X86" i="4" s="1"/>
  <c r="X87" i="4" s="1"/>
  <c r="X88" i="4" s="1"/>
  <c r="X89" i="4" s="1"/>
  <c r="X90" i="4" s="1"/>
  <c r="X91" i="4" s="1"/>
  <c r="X92" i="4" s="1"/>
  <c r="X93" i="4" s="1"/>
  <c r="X94" i="4" s="1"/>
  <c r="X95" i="4" s="1"/>
  <c r="X96" i="4" s="1"/>
  <c r="X97" i="4" s="1"/>
  <c r="X98" i="4" s="1"/>
  <c r="X99" i="4" s="1"/>
  <c r="X100" i="4" s="1"/>
  <c r="X101" i="4" s="1"/>
  <c r="T10" i="4"/>
  <c r="T11" i="4" s="1"/>
  <c r="T12" i="4" s="1"/>
  <c r="T13" i="4" s="1"/>
  <c r="T14" i="4" s="1"/>
  <c r="T15" i="4" s="1"/>
  <c r="T16" i="4" s="1"/>
  <c r="T17" i="4" s="1"/>
  <c r="T18" i="4" s="1"/>
  <c r="T19" i="4" s="1"/>
  <c r="T20" i="4" s="1"/>
  <c r="T21" i="4" s="1"/>
  <c r="T22" i="4" s="1"/>
  <c r="T23" i="4" s="1"/>
  <c r="T24" i="4" s="1"/>
  <c r="T25" i="4" s="1"/>
  <c r="T26" i="4" s="1"/>
  <c r="T27" i="4" s="1"/>
  <c r="T28" i="4" s="1"/>
  <c r="T29" i="4" s="1"/>
  <c r="T30" i="4" s="1"/>
  <c r="T31" i="4" s="1"/>
  <c r="T32" i="4" s="1"/>
  <c r="T33" i="4" s="1"/>
  <c r="T34" i="4" s="1"/>
  <c r="T35" i="4" s="1"/>
  <c r="T36" i="4" s="1"/>
  <c r="T37" i="4" s="1"/>
  <c r="T38" i="4" s="1"/>
  <c r="T39" i="4" s="1"/>
  <c r="T40" i="4" s="1"/>
  <c r="T41" i="4" s="1"/>
  <c r="T42" i="4" s="1"/>
  <c r="T43" i="4" s="1"/>
  <c r="T44" i="4" s="1"/>
  <c r="T45" i="4" s="1"/>
  <c r="T46" i="4" s="1"/>
  <c r="T47" i="4" s="1"/>
  <c r="T48" i="4" s="1"/>
  <c r="T49" i="4" s="1"/>
  <c r="T50" i="4" s="1"/>
  <c r="T51" i="4" s="1"/>
  <c r="T52" i="4" s="1"/>
  <c r="T53" i="4" s="1"/>
  <c r="T54" i="4" s="1"/>
  <c r="T55" i="4" s="1"/>
  <c r="T56" i="4" s="1"/>
  <c r="T57" i="4" s="1"/>
  <c r="T58" i="4" s="1"/>
  <c r="T59" i="4" s="1"/>
  <c r="T60" i="4" s="1"/>
  <c r="T61" i="4" s="1"/>
  <c r="T62" i="4" s="1"/>
  <c r="T63" i="4" s="1"/>
  <c r="T64" i="4" s="1"/>
  <c r="T65" i="4" s="1"/>
  <c r="T66" i="4" s="1"/>
  <c r="T67" i="4" s="1"/>
  <c r="T68" i="4" s="1"/>
  <c r="T69" i="4" s="1"/>
  <c r="T70" i="4" s="1"/>
  <c r="T71" i="4" s="1"/>
  <c r="T72" i="4" s="1"/>
  <c r="T73" i="4" s="1"/>
  <c r="T74" i="4" s="1"/>
  <c r="T75" i="4" s="1"/>
  <c r="T76" i="4" s="1"/>
  <c r="T77" i="4" s="1"/>
  <c r="T78" i="4" s="1"/>
  <c r="T79" i="4" s="1"/>
  <c r="T80" i="4" s="1"/>
  <c r="Q102" i="4"/>
  <c r="J9" i="4"/>
  <c r="AW9" i="4" s="1"/>
  <c r="H9" i="4"/>
  <c r="H10" i="4" s="1"/>
  <c r="H11" i="4" s="1"/>
  <c r="H12" i="4" s="1"/>
  <c r="H13" i="4" s="1"/>
  <c r="H14" i="4" s="1"/>
  <c r="H15" i="4" s="1"/>
  <c r="H16" i="4" s="1"/>
  <c r="H17" i="4" s="1"/>
  <c r="H18" i="4" s="1"/>
  <c r="H19" i="4" s="1"/>
  <c r="H20" i="4" s="1"/>
  <c r="H21" i="4" s="1"/>
  <c r="H22" i="4" s="1"/>
  <c r="H23" i="4" s="1"/>
  <c r="H24" i="4" s="1"/>
  <c r="H25" i="4" s="1"/>
  <c r="H26" i="4" s="1"/>
  <c r="H27" i="4" s="1"/>
  <c r="H28" i="4" s="1"/>
  <c r="H29" i="4" s="1"/>
  <c r="H30" i="4" s="1"/>
  <c r="H31" i="4" s="1"/>
  <c r="H32" i="4" s="1"/>
  <c r="H33" i="4" s="1"/>
  <c r="H34" i="4" s="1"/>
  <c r="H35" i="4" s="1"/>
  <c r="H36" i="4" s="1"/>
  <c r="H37" i="4" s="1"/>
  <c r="H38" i="4" s="1"/>
  <c r="H39" i="4" s="1"/>
  <c r="H40" i="4" s="1"/>
  <c r="H41" i="4" s="1"/>
  <c r="H42" i="4" s="1"/>
  <c r="H43" i="4" s="1"/>
  <c r="H44" i="4" s="1"/>
  <c r="H45" i="4" s="1"/>
  <c r="H46" i="4" s="1"/>
  <c r="H47" i="4" s="1"/>
  <c r="H48" i="4" s="1"/>
  <c r="H49" i="4" s="1"/>
  <c r="H50" i="4" s="1"/>
  <c r="H51" i="4" s="1"/>
  <c r="H52" i="4" s="1"/>
  <c r="H53" i="4" s="1"/>
  <c r="H54" i="4" s="1"/>
  <c r="H55" i="4" s="1"/>
  <c r="H56" i="4" s="1"/>
  <c r="H57" i="4" s="1"/>
  <c r="H58" i="4" s="1"/>
  <c r="H59" i="4" s="1"/>
  <c r="H60" i="4" s="1"/>
  <c r="H61" i="4" s="1"/>
  <c r="H62" i="4" s="1"/>
  <c r="H63" i="4" s="1"/>
  <c r="H64" i="4" s="1"/>
  <c r="H65" i="4" s="1"/>
  <c r="H66" i="4" s="1"/>
  <c r="H67" i="4" s="1"/>
  <c r="H68" i="4" s="1"/>
  <c r="H69" i="4" s="1"/>
  <c r="H70" i="4" s="1"/>
  <c r="H71" i="4" s="1"/>
  <c r="H72" i="4" s="1"/>
  <c r="H73" i="4" s="1"/>
  <c r="H74" i="4" s="1"/>
  <c r="H75" i="4" s="1"/>
  <c r="H76" i="4" s="1"/>
  <c r="H77" i="4" s="1"/>
  <c r="H78" i="4" s="1"/>
  <c r="H79" i="4" s="1"/>
  <c r="H80" i="4" s="1"/>
  <c r="H81" i="4" s="1"/>
  <c r="H82" i="4" s="1"/>
  <c r="H83" i="4" s="1"/>
  <c r="H84" i="4" s="1"/>
  <c r="H85" i="4" s="1"/>
  <c r="H86" i="4" s="1"/>
  <c r="H87" i="4" s="1"/>
  <c r="H88" i="4" s="1"/>
  <c r="H89" i="4" s="1"/>
  <c r="H90" i="4" s="1"/>
  <c r="H91" i="4" s="1"/>
  <c r="H92" i="4" s="1"/>
  <c r="H93" i="4" s="1"/>
  <c r="H94" i="4" s="1"/>
  <c r="H95" i="4" s="1"/>
  <c r="H96" i="4" s="1"/>
  <c r="H97" i="4" s="1"/>
  <c r="H98" i="4" s="1"/>
  <c r="H99" i="4" s="1"/>
  <c r="H100" i="4" s="1"/>
  <c r="H101" i="4" s="1"/>
  <c r="E72" i="4"/>
  <c r="E73" i="4"/>
  <c r="E74" i="4"/>
  <c r="E75" i="4"/>
  <c r="E76" i="4"/>
  <c r="E77" i="4"/>
  <c r="E78" i="4"/>
  <c r="E79" i="4"/>
  <c r="E80" i="4"/>
  <c r="E81" i="4"/>
  <c r="E82" i="4"/>
  <c r="E83" i="4"/>
  <c r="E84" i="4"/>
  <c r="E85" i="4"/>
  <c r="E86" i="4"/>
  <c r="E87" i="4"/>
  <c r="E88" i="4"/>
  <c r="E89" i="4"/>
  <c r="E90" i="4"/>
  <c r="E91" i="4"/>
  <c r="E92" i="4"/>
  <c r="E93" i="4"/>
  <c r="E94" i="4"/>
  <c r="E95" i="4"/>
  <c r="E96" i="4"/>
  <c r="E97" i="4"/>
  <c r="E98" i="4"/>
  <c r="E99" i="4"/>
  <c r="E100" i="4"/>
  <c r="E101" i="4"/>
  <c r="D10" i="4"/>
  <c r="D11" i="4" s="1"/>
  <c r="D12" i="4" s="1"/>
  <c r="D13" i="4" s="1"/>
  <c r="D14" i="4" s="1"/>
  <c r="D15" i="4" s="1"/>
  <c r="D16" i="4" s="1"/>
  <c r="D17" i="4" s="1"/>
  <c r="D18" i="4" s="1"/>
  <c r="D19" i="4" s="1"/>
  <c r="D20" i="4" s="1"/>
  <c r="D21" i="4" s="1"/>
  <c r="D22" i="4" s="1"/>
  <c r="D23" i="4" s="1"/>
  <c r="D24" i="4" s="1"/>
  <c r="D25" i="4" s="1"/>
  <c r="D26" i="4" s="1"/>
  <c r="D27" i="4" s="1"/>
  <c r="D28" i="4" s="1"/>
  <c r="D29" i="4" s="1"/>
  <c r="D30" i="4" s="1"/>
  <c r="D31" i="4" s="1"/>
  <c r="D32" i="4" s="1"/>
  <c r="D33" i="4" s="1"/>
  <c r="D34" i="4" s="1"/>
  <c r="D35" i="4" s="1"/>
  <c r="D36" i="4" s="1"/>
  <c r="D37" i="4" s="1"/>
  <c r="D38" i="4" s="1"/>
  <c r="D39" i="4" s="1"/>
  <c r="D40" i="4" s="1"/>
  <c r="D41" i="4" s="1"/>
  <c r="D42" i="4" s="1"/>
  <c r="D43" i="4" s="1"/>
  <c r="D44" i="4" s="1"/>
  <c r="D45" i="4" s="1"/>
  <c r="D46" i="4" s="1"/>
  <c r="D47" i="4" s="1"/>
  <c r="D48" i="4" s="1"/>
  <c r="D49" i="4" s="1"/>
  <c r="D50" i="4" s="1"/>
  <c r="D51" i="4" s="1"/>
  <c r="D52" i="4" s="1"/>
  <c r="D53" i="4" s="1"/>
  <c r="D54" i="4" s="1"/>
  <c r="D55" i="4" s="1"/>
  <c r="D56" i="4" s="1"/>
  <c r="D57" i="4" s="1"/>
  <c r="D58" i="4" s="1"/>
  <c r="D59" i="4" s="1"/>
  <c r="D60" i="4" s="1"/>
  <c r="D61" i="4" s="1"/>
  <c r="D62" i="4" s="1"/>
  <c r="D63" i="4" s="1"/>
  <c r="D64" i="4" s="1"/>
  <c r="D65" i="4" s="1"/>
  <c r="D66" i="4" s="1"/>
  <c r="D67" i="4" s="1"/>
  <c r="D68" i="4" s="1"/>
  <c r="D69" i="4" s="1"/>
  <c r="D70" i="4" s="1"/>
  <c r="D71" i="4" s="1"/>
  <c r="D72" i="4" s="1"/>
  <c r="D73" i="4" s="1"/>
  <c r="D74" i="4" s="1"/>
  <c r="D75" i="4" s="1"/>
  <c r="D76" i="4" s="1"/>
  <c r="D77" i="4" s="1"/>
  <c r="D78" i="4" s="1"/>
  <c r="D79" i="4" s="1"/>
  <c r="D80" i="4" s="1"/>
  <c r="D81" i="4" s="1"/>
  <c r="D82" i="4" s="1"/>
  <c r="D83" i="4" s="1"/>
  <c r="D84" i="4" s="1"/>
  <c r="D85" i="4" s="1"/>
  <c r="D86" i="4" s="1"/>
  <c r="D87" i="4" s="1"/>
  <c r="D88" i="4" s="1"/>
  <c r="D89" i="4" s="1"/>
  <c r="D90" i="4" s="1"/>
  <c r="D91" i="4" s="1"/>
  <c r="D92" i="4" s="1"/>
  <c r="D93" i="4" s="1"/>
  <c r="D94" i="4" s="1"/>
  <c r="D95" i="4" s="1"/>
  <c r="D96" i="4" s="1"/>
  <c r="D97" i="4" s="1"/>
  <c r="D98" i="4" s="1"/>
  <c r="D99" i="4" s="1"/>
  <c r="D100" i="4" s="1"/>
  <c r="D101" i="4" s="1"/>
  <c r="I102" i="4"/>
  <c r="BD56" i="4"/>
  <c r="C7" i="25" l="1"/>
  <c r="C7" i="26" s="1"/>
  <c r="BB27" i="4"/>
  <c r="BC27" i="4" s="1"/>
  <c r="BB55" i="4"/>
  <c r="BC55" i="4" s="1"/>
  <c r="E63" i="4"/>
  <c r="E55" i="4"/>
  <c r="E39" i="4"/>
  <c r="E66" i="4"/>
  <c r="E58" i="4"/>
  <c r="E42" i="4"/>
  <c r="E26" i="4"/>
  <c r="E49" i="4"/>
  <c r="E67" i="4"/>
  <c r="E59" i="4"/>
  <c r="E51" i="4"/>
  <c r="E43" i="4"/>
  <c r="E35" i="4"/>
  <c r="E27" i="4"/>
  <c r="E50" i="4"/>
  <c r="E34" i="4"/>
  <c r="E65" i="4"/>
  <c r="E57" i="4"/>
  <c r="E41" i="4"/>
  <c r="E33" i="4"/>
  <c r="E25" i="4"/>
  <c r="E64" i="4"/>
  <c r="E56" i="4"/>
  <c r="E48" i="4"/>
  <c r="E40" i="4"/>
  <c r="E32" i="4"/>
  <c r="E24" i="4"/>
  <c r="E70" i="4"/>
  <c r="E62" i="4"/>
  <c r="E54" i="4"/>
  <c r="E46" i="4"/>
  <c r="E38" i="4"/>
  <c r="E30" i="4"/>
  <c r="V9" i="4"/>
  <c r="AK9" i="4"/>
  <c r="AL9" i="4" s="1"/>
  <c r="E71" i="4"/>
  <c r="E47" i="4"/>
  <c r="E31" i="4"/>
  <c r="E69" i="4"/>
  <c r="E61" i="4"/>
  <c r="E53" i="4"/>
  <c r="E45" i="4"/>
  <c r="E37" i="4"/>
  <c r="E29" i="4"/>
  <c r="E68" i="4"/>
  <c r="E60" i="4"/>
  <c r="E52" i="4"/>
  <c r="E44" i="4"/>
  <c r="E36" i="4"/>
  <c r="E28" i="4"/>
  <c r="BB31" i="4"/>
  <c r="BB37" i="4"/>
  <c r="BB38" i="4"/>
  <c r="BC38" i="4" s="1"/>
  <c r="BB50" i="4"/>
  <c r="BB47" i="4"/>
  <c r="BB29" i="4"/>
  <c r="BC29" i="4" s="1"/>
  <c r="BB12" i="4"/>
  <c r="BC12" i="4" s="1"/>
  <c r="BB57" i="4"/>
  <c r="BB17" i="4"/>
  <c r="BC17" i="4" s="1"/>
  <c r="BB13" i="4"/>
  <c r="BC13" i="4" s="1"/>
  <c r="BB36" i="4"/>
  <c r="BB16" i="4"/>
  <c r="BB20" i="4"/>
  <c r="BB28" i="4"/>
  <c r="BC28" i="4" s="1"/>
  <c r="BB30" i="4"/>
  <c r="BB21" i="4"/>
  <c r="BB24" i="4"/>
  <c r="BC24" i="4" s="1"/>
  <c r="BB52" i="4"/>
  <c r="BB22" i="4"/>
  <c r="BB23" i="4"/>
  <c r="BC23" i="4" s="1"/>
  <c r="BB19" i="4"/>
  <c r="BB15" i="4"/>
  <c r="BB14" i="4"/>
  <c r="BB53" i="4"/>
  <c r="BB48" i="4"/>
  <c r="BB26" i="4"/>
  <c r="BC26" i="4" s="1"/>
  <c r="BB54" i="4"/>
  <c r="BB49" i="4"/>
  <c r="BB40" i="4"/>
  <c r="BC40" i="4" s="1"/>
  <c r="BB44" i="4"/>
  <c r="BC44" i="4" s="1"/>
  <c r="BB45" i="4"/>
  <c r="BC45" i="4" s="1"/>
  <c r="BB41" i="4"/>
  <c r="BC41" i="4" s="1"/>
  <c r="BB33" i="4"/>
  <c r="BC33" i="4" s="1"/>
  <c r="BB42" i="4"/>
  <c r="BC42" i="4" s="1"/>
  <c r="BB34" i="4"/>
  <c r="BC34" i="4" s="1"/>
  <c r="BB43" i="4"/>
  <c r="BC43" i="4" s="1"/>
  <c r="BB35" i="4"/>
  <c r="BC35" i="4" s="1"/>
  <c r="J10" i="4"/>
  <c r="AW10" i="4" s="1"/>
  <c r="H102" i="4"/>
  <c r="R102" i="4"/>
  <c r="T102" i="4"/>
  <c r="AN10" i="4"/>
  <c r="AI104" i="4"/>
  <c r="D102" i="4"/>
  <c r="AP102" i="4"/>
  <c r="P102" i="4"/>
  <c r="K104" i="4"/>
  <c r="X102" i="4"/>
  <c r="L102" i="4"/>
  <c r="AJ102" i="4"/>
  <c r="AA104" i="4"/>
  <c r="A13" i="4"/>
  <c r="A16" i="4" s="1"/>
  <c r="A19" i="4" s="1"/>
  <c r="A22" i="4" s="1"/>
  <c r="A25" i="4" s="1"/>
  <c r="A28" i="4" s="1"/>
  <c r="A31" i="4" s="1"/>
  <c r="A34" i="4" s="1"/>
  <c r="A37" i="4" s="1"/>
  <c r="A40" i="4" s="1"/>
  <c r="A43" i="4" s="1"/>
  <c r="A46" i="4" s="1"/>
  <c r="A49" i="4" s="1"/>
  <c r="A52" i="4" s="1"/>
  <c r="A55" i="4" s="1"/>
  <c r="A58" i="4" s="1"/>
  <c r="A61" i="4" s="1"/>
  <c r="A64" i="4" s="1"/>
  <c r="A67" i="4" s="1"/>
  <c r="A70" i="4" s="1"/>
  <c r="A73" i="4" s="1"/>
  <c r="A76" i="4" s="1"/>
  <c r="A79" i="4" s="1"/>
  <c r="A82" i="4" s="1"/>
  <c r="A85" i="4" s="1"/>
  <c r="A88" i="4" s="1"/>
  <c r="A91" i="4" s="1"/>
  <c r="A94" i="4" s="1"/>
  <c r="A97" i="4" s="1"/>
  <c r="A100" i="4" s="1"/>
  <c r="A21" i="26"/>
  <c r="BD23" i="4"/>
  <c r="BD38" i="4"/>
  <c r="BD40" i="4"/>
  <c r="BD43" i="4"/>
  <c r="BD33" i="4"/>
  <c r="BD24" i="4"/>
  <c r="BD29" i="4"/>
  <c r="BD41" i="4"/>
  <c r="BD12" i="4"/>
  <c r="BD45" i="4"/>
  <c r="BD13" i="4"/>
  <c r="BD55" i="4"/>
  <c r="BD27" i="4"/>
  <c r="BD34" i="4"/>
  <c r="BD26" i="4"/>
  <c r="I103" i="26" l="1"/>
  <c r="E103" i="26"/>
  <c r="C103" i="26"/>
  <c r="B103" i="26"/>
  <c r="I82" i="26"/>
  <c r="E82" i="26"/>
  <c r="B82" i="26"/>
  <c r="E19" i="26"/>
  <c r="B19" i="26"/>
  <c r="E61" i="26"/>
  <c r="C61" i="26"/>
  <c r="B61" i="26"/>
  <c r="I40" i="26"/>
  <c r="F40" i="26"/>
  <c r="N19" i="25"/>
  <c r="O19" i="25"/>
  <c r="K19" i="25"/>
  <c r="I19" i="25"/>
  <c r="H19" i="25"/>
  <c r="B19" i="25"/>
  <c r="AK23" i="4"/>
  <c r="AK22" i="4"/>
  <c r="AK19" i="4"/>
  <c r="AK21" i="4"/>
  <c r="AK20" i="4"/>
  <c r="AN11" i="4"/>
  <c r="AN12" i="4" s="1"/>
  <c r="AN13" i="4" s="1"/>
  <c r="AN14" i="4" s="1"/>
  <c r="AN15" i="4" s="1"/>
  <c r="AN16" i="4" s="1"/>
  <c r="AN17" i="4" s="1"/>
  <c r="AN18" i="4" s="1"/>
  <c r="AN19" i="4" s="1"/>
  <c r="J11" i="4"/>
  <c r="AW11" i="4" s="1"/>
  <c r="AK10" i="4"/>
  <c r="E17" i="4"/>
  <c r="E18" i="4"/>
  <c r="E15" i="4"/>
  <c r="E19" i="4"/>
  <c r="E20" i="4"/>
  <c r="E21" i="4"/>
  <c r="E22" i="4"/>
  <c r="E23" i="4"/>
  <c r="E16" i="4"/>
  <c r="E11" i="4"/>
  <c r="AK12" i="4"/>
  <c r="AK18" i="4"/>
  <c r="AK11" i="4"/>
  <c r="E13" i="4"/>
  <c r="AK16" i="4"/>
  <c r="E14" i="4"/>
  <c r="AK15" i="4"/>
  <c r="E9" i="4"/>
  <c r="AK13" i="4"/>
  <c r="E10" i="4"/>
  <c r="AK14" i="4"/>
  <c r="E12" i="4"/>
  <c r="AK17" i="4"/>
  <c r="AN20" i="4" l="1"/>
  <c r="AN21" i="4" s="1"/>
  <c r="AN22" i="4" s="1"/>
  <c r="AN23" i="4" s="1"/>
  <c r="AN24" i="4" s="1"/>
  <c r="AN25" i="4" s="1"/>
  <c r="AN26" i="4" s="1"/>
  <c r="AN27" i="4" s="1"/>
  <c r="AN28" i="4" s="1"/>
  <c r="AN29" i="4" s="1"/>
  <c r="AN30" i="4" s="1"/>
  <c r="AN31" i="4" s="1"/>
  <c r="AN32" i="4" s="1"/>
  <c r="AN33" i="4" s="1"/>
  <c r="AN34" i="4" s="1"/>
  <c r="AN35" i="4" s="1"/>
  <c r="AN36" i="4" s="1"/>
  <c r="AN37" i="4" s="1"/>
  <c r="AN38" i="4" s="1"/>
  <c r="AN39" i="4" s="1"/>
  <c r="AN40" i="4" s="1"/>
  <c r="AN41" i="4" s="1"/>
  <c r="AN42" i="4" s="1"/>
  <c r="AN43" i="4" s="1"/>
  <c r="AN44" i="4" s="1"/>
  <c r="AN45" i="4" s="1"/>
  <c r="AN46" i="4" s="1"/>
  <c r="AN47" i="4" s="1"/>
  <c r="AN48" i="4" s="1"/>
  <c r="AN49" i="4" s="1"/>
  <c r="AN50" i="4" s="1"/>
  <c r="AN51" i="4" s="1"/>
  <c r="AN52" i="4" s="1"/>
  <c r="AN53" i="4" s="1"/>
  <c r="AN54" i="4" s="1"/>
  <c r="AN55" i="4" s="1"/>
  <c r="AN56" i="4" s="1"/>
  <c r="AN57" i="4" s="1"/>
  <c r="AN58" i="4" s="1"/>
  <c r="AN59" i="4" s="1"/>
  <c r="AN60" i="4" s="1"/>
  <c r="AN61" i="4" s="1"/>
  <c r="AN62" i="4" s="1"/>
  <c r="AN63" i="4" s="1"/>
  <c r="AN64" i="4" s="1"/>
  <c r="AN65" i="4" s="1"/>
  <c r="AN66" i="4" s="1"/>
  <c r="AN67" i="4" s="1"/>
  <c r="AN68" i="4" s="1"/>
  <c r="AN69" i="4" s="1"/>
  <c r="AN70" i="4" s="1"/>
  <c r="AN71" i="4" s="1"/>
  <c r="V10" i="4"/>
  <c r="V11" i="4" s="1"/>
  <c r="V12" i="4" s="1"/>
  <c r="V13" i="4" s="1"/>
  <c r="V14" i="4" s="1"/>
  <c r="V15" i="4" s="1"/>
  <c r="V16" i="4" s="1"/>
  <c r="V17" i="4" s="1"/>
  <c r="V18" i="4" s="1"/>
  <c r="V19" i="4" s="1"/>
  <c r="F9" i="4"/>
  <c r="J12" i="4"/>
  <c r="AW12" i="4" s="1"/>
  <c r="AL10" i="4"/>
  <c r="AL11" i="4" s="1"/>
  <c r="AL12" i="4" s="1"/>
  <c r="AL13" i="4" s="1"/>
  <c r="AL14" i="4" s="1"/>
  <c r="AL15" i="4" s="1"/>
  <c r="AL16" i="4" s="1"/>
  <c r="AL17" i="4" s="1"/>
  <c r="AL18" i="4" s="1"/>
  <c r="AL19" i="4" s="1"/>
  <c r="E102" i="4"/>
  <c r="U102" i="4"/>
  <c r="M102" i="4"/>
  <c r="AK102" i="4"/>
  <c r="AN72" i="4" l="1"/>
  <c r="AN73" i="4" s="1"/>
  <c r="AN74" i="4" s="1"/>
  <c r="AN75" i="4" s="1"/>
  <c r="AN76" i="4" s="1"/>
  <c r="AN77" i="4" s="1"/>
  <c r="AN78" i="4" s="1"/>
  <c r="AN79" i="4" s="1"/>
  <c r="AN80" i="4" s="1"/>
  <c r="AN81" i="4" s="1"/>
  <c r="AN82" i="4" s="1"/>
  <c r="AN83" i="4" s="1"/>
  <c r="AL20" i="4"/>
  <c r="AL21" i="4" s="1"/>
  <c r="AL22" i="4" s="1"/>
  <c r="AL23" i="4" s="1"/>
  <c r="AL24" i="4" s="1"/>
  <c r="AL25" i="4" s="1"/>
  <c r="AL26" i="4" s="1"/>
  <c r="AL27" i="4" s="1"/>
  <c r="AL28" i="4" s="1"/>
  <c r="AL29" i="4" s="1"/>
  <c r="AL30" i="4" s="1"/>
  <c r="AL31" i="4" s="1"/>
  <c r="AL32" i="4" s="1"/>
  <c r="AL33" i="4" s="1"/>
  <c r="AL34" i="4" s="1"/>
  <c r="AL35" i="4" s="1"/>
  <c r="AL36" i="4" s="1"/>
  <c r="AL37" i="4" s="1"/>
  <c r="AL38" i="4" s="1"/>
  <c r="AL39" i="4" s="1"/>
  <c r="AL40" i="4" s="1"/>
  <c r="AL41" i="4" s="1"/>
  <c r="AL42" i="4" s="1"/>
  <c r="AL43" i="4" s="1"/>
  <c r="AL44" i="4" s="1"/>
  <c r="AL45" i="4" s="1"/>
  <c r="AL46" i="4" s="1"/>
  <c r="AL47" i="4" s="1"/>
  <c r="AL48" i="4" s="1"/>
  <c r="AL49" i="4" s="1"/>
  <c r="AL50" i="4" s="1"/>
  <c r="AL51" i="4" s="1"/>
  <c r="AL52" i="4" s="1"/>
  <c r="AL53" i="4" s="1"/>
  <c r="AL54" i="4" s="1"/>
  <c r="AL55" i="4" s="1"/>
  <c r="AL56" i="4" s="1"/>
  <c r="AL57" i="4" s="1"/>
  <c r="AL58" i="4" s="1"/>
  <c r="AL59" i="4" s="1"/>
  <c r="AL60" i="4" s="1"/>
  <c r="AL61" i="4" s="1"/>
  <c r="AL62" i="4" s="1"/>
  <c r="AL63" i="4" s="1"/>
  <c r="AL64" i="4" s="1"/>
  <c r="AL65" i="4" s="1"/>
  <c r="AL66" i="4" s="1"/>
  <c r="AL67" i="4" s="1"/>
  <c r="AL68" i="4" s="1"/>
  <c r="AL69" i="4" s="1"/>
  <c r="AL70" i="4" s="1"/>
  <c r="AL71" i="4" s="1"/>
  <c r="AL72" i="4" s="1"/>
  <c r="AL73" i="4" s="1"/>
  <c r="AL74" i="4" s="1"/>
  <c r="AL75" i="4" s="1"/>
  <c r="AL76" i="4" s="1"/>
  <c r="AL77" i="4" s="1"/>
  <c r="AL78" i="4" s="1"/>
  <c r="AL79" i="4" s="1"/>
  <c r="AL80" i="4" s="1"/>
  <c r="AL81" i="4" s="1"/>
  <c r="AL82" i="4" s="1"/>
  <c r="AL83" i="4" s="1"/>
  <c r="V20" i="4"/>
  <c r="V21" i="4" s="1"/>
  <c r="V22" i="4" s="1"/>
  <c r="V23" i="4" s="1"/>
  <c r="V24" i="4" s="1"/>
  <c r="V25" i="4" s="1"/>
  <c r="V26" i="4" s="1"/>
  <c r="V27" i="4" s="1"/>
  <c r="V28" i="4" s="1"/>
  <c r="V29" i="4" s="1"/>
  <c r="V30" i="4" s="1"/>
  <c r="V31" i="4" s="1"/>
  <c r="V32" i="4" s="1"/>
  <c r="V33" i="4" s="1"/>
  <c r="V34" i="4" s="1"/>
  <c r="V35" i="4" s="1"/>
  <c r="V36" i="4" s="1"/>
  <c r="V37" i="4" s="1"/>
  <c r="V38" i="4" s="1"/>
  <c r="V39" i="4" s="1"/>
  <c r="V40" i="4" s="1"/>
  <c r="V41" i="4" s="1"/>
  <c r="V42" i="4" s="1"/>
  <c r="V43" i="4" s="1"/>
  <c r="V44" i="4" s="1"/>
  <c r="V45" i="4" s="1"/>
  <c r="V46" i="4" s="1"/>
  <c r="V47" i="4" s="1"/>
  <c r="V48" i="4" s="1"/>
  <c r="V49" i="4" s="1"/>
  <c r="V50" i="4" s="1"/>
  <c r="V51" i="4" s="1"/>
  <c r="V52" i="4" s="1"/>
  <c r="V53" i="4" s="1"/>
  <c r="V54" i="4" s="1"/>
  <c r="V55" i="4" s="1"/>
  <c r="V56" i="4" s="1"/>
  <c r="V57" i="4" s="1"/>
  <c r="V58" i="4" s="1"/>
  <c r="V59" i="4" s="1"/>
  <c r="V60" i="4" s="1"/>
  <c r="V61" i="4" s="1"/>
  <c r="V62" i="4" s="1"/>
  <c r="V63" i="4" s="1"/>
  <c r="V64" i="4" s="1"/>
  <c r="V65" i="4" s="1"/>
  <c r="V66" i="4" s="1"/>
  <c r="V67" i="4" s="1"/>
  <c r="V68" i="4" s="1"/>
  <c r="V69" i="4" s="1"/>
  <c r="V70" i="4" s="1"/>
  <c r="V71" i="4" s="1"/>
  <c r="V72" i="4" s="1"/>
  <c r="V73" i="4" s="1"/>
  <c r="V74" i="4" s="1"/>
  <c r="V75" i="4" s="1"/>
  <c r="V76" i="4" s="1"/>
  <c r="V77" i="4" s="1"/>
  <c r="V78" i="4" s="1"/>
  <c r="V79" i="4" s="1"/>
  <c r="V80" i="4" s="1"/>
  <c r="V81" i="4" s="1"/>
  <c r="V82" i="4" s="1"/>
  <c r="V83" i="4" s="1"/>
  <c r="J13" i="4"/>
  <c r="AW13" i="4" s="1"/>
  <c r="F10" i="4"/>
  <c r="N102" i="4"/>
  <c r="BD35" i="4"/>
  <c r="BD28" i="4"/>
  <c r="BD44" i="4"/>
  <c r="BD42" i="4"/>
  <c r="F103" i="26" l="1"/>
  <c r="AN84" i="4"/>
  <c r="AN85" i="4" s="1"/>
  <c r="AN86" i="4" s="1"/>
  <c r="AN87" i="4" s="1"/>
  <c r="AN88" i="4" s="1"/>
  <c r="AN89" i="4" s="1"/>
  <c r="AN90" i="4" s="1"/>
  <c r="AN91" i="4" s="1"/>
  <c r="AN92" i="4" s="1"/>
  <c r="AN93" i="4" s="1"/>
  <c r="AN94" i="4" s="1"/>
  <c r="AN95" i="4" s="1"/>
  <c r="AN96" i="4" s="1"/>
  <c r="AN97" i="4" s="1"/>
  <c r="AN98" i="4" s="1"/>
  <c r="AN99" i="4" s="1"/>
  <c r="AN100" i="4" s="1"/>
  <c r="AN101" i="4" s="1"/>
  <c r="H103" i="26"/>
  <c r="H82" i="26"/>
  <c r="H61" i="26"/>
  <c r="AL102" i="4"/>
  <c r="V102" i="4"/>
  <c r="F11" i="4"/>
  <c r="J14" i="4"/>
  <c r="AW14" i="4" s="1"/>
  <c r="B5" i="4"/>
  <c r="E2" i="26" s="1"/>
  <c r="AN102" i="4" l="1"/>
  <c r="J15" i="4"/>
  <c r="AW15" i="4" s="1"/>
  <c r="F12" i="4"/>
  <c r="BC14" i="4"/>
  <c r="E2" i="25"/>
  <c r="BC47" i="4"/>
  <c r="BC37" i="4"/>
  <c r="BC57" i="4"/>
  <c r="BC21" i="4"/>
  <c r="BC16" i="4"/>
  <c r="BC52" i="4"/>
  <c r="BC22" i="4"/>
  <c r="BC53" i="4"/>
  <c r="BC49" i="4"/>
  <c r="BC36" i="4"/>
  <c r="BC19" i="4"/>
  <c r="BC48" i="4"/>
  <c r="BC30" i="4"/>
  <c r="BC20" i="4"/>
  <c r="BC54" i="4"/>
  <c r="BC50" i="4"/>
  <c r="BC15" i="4"/>
  <c r="BC31" i="4"/>
  <c r="BD31" i="4"/>
  <c r="BD47" i="4"/>
  <c r="BD49" i="4"/>
  <c r="BD53" i="4"/>
  <c r="BD30" i="4"/>
  <c r="BD54" i="4"/>
  <c r="BD21" i="4"/>
  <c r="BD15" i="4"/>
  <c r="BD20" i="4"/>
  <c r="BD36" i="4"/>
  <c r="BD52" i="4"/>
  <c r="BD16" i="4"/>
  <c r="C5" i="25" l="1"/>
  <c r="D5" i="25"/>
  <c r="C6" i="25"/>
  <c r="C82" i="26"/>
  <c r="I61" i="26"/>
  <c r="F61" i="26"/>
  <c r="H40" i="26"/>
  <c r="E40" i="26"/>
  <c r="L19" i="25"/>
  <c r="C19" i="26"/>
  <c r="F19" i="26"/>
  <c r="C19" i="25"/>
  <c r="F13" i="4"/>
  <c r="J16" i="4"/>
  <c r="AW16" i="4" s="1"/>
  <c r="BD37" i="4"/>
  <c r="BD48" i="4"/>
  <c r="B41" i="25" l="1"/>
  <c r="C5" i="26"/>
  <c r="F82" i="26"/>
  <c r="F14" i="4"/>
  <c r="J17" i="4"/>
  <c r="AW17" i="4" s="1"/>
  <c r="BD22" i="4"/>
  <c r="BD50" i="4"/>
  <c r="C40" i="26" l="1"/>
  <c r="F19" i="25"/>
  <c r="F15" i="4"/>
  <c r="J18" i="4"/>
  <c r="AW18" i="4" s="1"/>
  <c r="F16" i="4" l="1"/>
  <c r="J19" i="4"/>
  <c r="AW19" i="4" s="1"/>
  <c r="BD19" i="4"/>
  <c r="B40" i="26" l="1"/>
  <c r="E19" i="25"/>
  <c r="J20" i="4"/>
  <c r="AW20" i="4" s="1"/>
  <c r="F17" i="4"/>
  <c r="F18" i="4" l="1"/>
  <c r="J21" i="4"/>
  <c r="AW21" i="4" s="1"/>
  <c r="J22" i="4" l="1"/>
  <c r="AW22" i="4" s="1"/>
  <c r="F19" i="4"/>
  <c r="F20" i="4" l="1"/>
  <c r="J23" i="4"/>
  <c r="AW23" i="4" s="1"/>
  <c r="J24" i="4" l="1"/>
  <c r="AW24" i="4" s="1"/>
  <c r="F21" i="4"/>
  <c r="J25" i="4" l="1"/>
  <c r="AW25" i="4" s="1"/>
  <c r="F22" i="4"/>
  <c r="F23" i="4" l="1"/>
  <c r="J26" i="4"/>
  <c r="AW26" i="4" s="1"/>
  <c r="F24" i="4" l="1"/>
  <c r="F25" i="4" s="1"/>
  <c r="J27" i="4"/>
  <c r="AW27" i="4" s="1"/>
  <c r="F26" i="4" l="1"/>
  <c r="J28" i="4"/>
  <c r="AW28" i="4" s="1"/>
  <c r="F27" i="4" l="1"/>
  <c r="J29" i="4"/>
  <c r="AW29" i="4" s="1"/>
  <c r="F28" i="4" l="1"/>
  <c r="J30" i="4"/>
  <c r="AW30" i="4" s="1"/>
  <c r="F29" i="4" l="1"/>
  <c r="J31" i="4"/>
  <c r="AW31" i="4" s="1"/>
  <c r="F30" i="4" l="1"/>
  <c r="J32" i="4"/>
  <c r="AW32" i="4" s="1"/>
  <c r="F31" i="4" l="1"/>
  <c r="J33" i="4"/>
  <c r="AW33" i="4" s="1"/>
  <c r="F32" i="4" l="1"/>
  <c r="J34" i="4"/>
  <c r="AW34" i="4" s="1"/>
  <c r="F33" i="4" l="1"/>
  <c r="J35" i="4"/>
  <c r="AW35" i="4" s="1"/>
  <c r="F34" i="4" l="1"/>
  <c r="J36" i="4"/>
  <c r="AW36" i="4" s="1"/>
  <c r="F35" i="4" l="1"/>
  <c r="J37" i="4"/>
  <c r="AW37" i="4" s="1"/>
  <c r="F36" i="4" l="1"/>
  <c r="J38" i="4"/>
  <c r="AW38" i="4" s="1"/>
  <c r="F37" i="4" l="1"/>
  <c r="J39" i="4"/>
  <c r="AW39" i="4" s="1"/>
  <c r="F38" i="4" l="1"/>
  <c r="J40" i="4"/>
  <c r="AW40" i="4" s="1"/>
  <c r="F39" i="4" l="1"/>
  <c r="J41" i="4"/>
  <c r="AW41" i="4" s="1"/>
  <c r="F40" i="4" l="1"/>
  <c r="J42" i="4"/>
  <c r="AW42" i="4" s="1"/>
  <c r="F41" i="4" l="1"/>
  <c r="J43" i="4"/>
  <c r="AW43" i="4" s="1"/>
  <c r="F42" i="4" l="1"/>
  <c r="J44" i="4"/>
  <c r="AW44" i="4" s="1"/>
  <c r="F43" i="4" l="1"/>
  <c r="J45" i="4"/>
  <c r="AW45" i="4" s="1"/>
  <c r="F44" i="4" l="1"/>
  <c r="J46" i="4"/>
  <c r="AW46" i="4" s="1"/>
  <c r="F45" i="4" l="1"/>
  <c r="J47" i="4"/>
  <c r="AW47" i="4" s="1"/>
  <c r="F46" i="4" l="1"/>
  <c r="J48" i="4"/>
  <c r="AW48" i="4" s="1"/>
  <c r="F47" i="4" l="1"/>
  <c r="J49" i="4"/>
  <c r="AW49" i="4" s="1"/>
  <c r="F48" i="4" l="1"/>
  <c r="J50" i="4"/>
  <c r="AW50" i="4" s="1"/>
  <c r="F49" i="4" l="1"/>
  <c r="J51" i="4"/>
  <c r="AW51" i="4" s="1"/>
  <c r="F50" i="4" l="1"/>
  <c r="J52" i="4"/>
  <c r="AW52" i="4" s="1"/>
  <c r="F51" i="4" l="1"/>
  <c r="J53" i="4"/>
  <c r="AW53" i="4" s="1"/>
  <c r="F52" i="4" l="1"/>
  <c r="J54" i="4"/>
  <c r="AW54" i="4" s="1"/>
  <c r="F53" i="4" l="1"/>
  <c r="J55" i="4"/>
  <c r="AW55" i="4" s="1"/>
  <c r="F54" i="4" l="1"/>
  <c r="J56" i="4"/>
  <c r="AW56" i="4" s="1"/>
  <c r="F55" i="4" l="1"/>
  <c r="J57" i="4"/>
  <c r="AW57" i="4" s="1"/>
  <c r="F56" i="4" l="1"/>
  <c r="J58" i="4"/>
  <c r="AW58" i="4" s="1"/>
  <c r="F57" i="4" l="1"/>
  <c r="J59" i="4"/>
  <c r="AW59" i="4" s="1"/>
  <c r="F58" i="4" l="1"/>
  <c r="J60" i="4"/>
  <c r="AW60" i="4" s="1"/>
  <c r="F59" i="4" l="1"/>
  <c r="J61" i="4"/>
  <c r="AW61" i="4" s="1"/>
  <c r="F60" i="4" l="1"/>
  <c r="J62" i="4"/>
  <c r="AW62" i="4" s="1"/>
  <c r="F61" i="4" l="1"/>
  <c r="J63" i="4"/>
  <c r="AW63" i="4" s="1"/>
  <c r="F62" i="4" l="1"/>
  <c r="J64" i="4"/>
  <c r="AW64" i="4" s="1"/>
  <c r="F63" i="4" l="1"/>
  <c r="J65" i="4"/>
  <c r="AW65" i="4" s="1"/>
  <c r="F64" i="4" l="1"/>
  <c r="J66" i="4"/>
  <c r="AW66" i="4" s="1"/>
  <c r="F65" i="4" l="1"/>
  <c r="J67" i="4"/>
  <c r="AW67" i="4" s="1"/>
  <c r="F66" i="4" l="1"/>
  <c r="J68" i="4"/>
  <c r="AW68" i="4" s="1"/>
  <c r="F67" i="4" l="1"/>
  <c r="J69" i="4"/>
  <c r="AW69" i="4" s="1"/>
  <c r="F68" i="4" l="1"/>
  <c r="J70" i="4"/>
  <c r="AW70" i="4" s="1"/>
  <c r="F69" i="4" l="1"/>
  <c r="J71" i="4"/>
  <c r="AW71" i="4" s="1"/>
  <c r="F70" i="4" l="1"/>
  <c r="F71" i="4" s="1"/>
  <c r="J72" i="4"/>
  <c r="AW72" i="4" s="1"/>
  <c r="D6" i="25" l="1"/>
  <c r="D6" i="26" s="1"/>
  <c r="D5" i="26"/>
  <c r="F72" i="4"/>
  <c r="J73" i="4"/>
  <c r="AW73" i="4" s="1"/>
  <c r="F73" i="4" l="1"/>
  <c r="J74" i="4"/>
  <c r="AW74" i="4" s="1"/>
  <c r="C6" i="26" l="1"/>
  <c r="F74" i="4"/>
  <c r="J75" i="4"/>
  <c r="AW75" i="4" s="1"/>
  <c r="F75" i="4" l="1"/>
  <c r="J76" i="4"/>
  <c r="AW76" i="4" s="1"/>
  <c r="F76" i="4" l="1"/>
  <c r="J77" i="4"/>
  <c r="AW77" i="4" s="1"/>
  <c r="F77" i="4" l="1"/>
  <c r="J78" i="4"/>
  <c r="AW78" i="4" s="1"/>
  <c r="F78" i="4" l="1"/>
  <c r="J79" i="4"/>
  <c r="AW79" i="4" s="1"/>
  <c r="F79" i="4" l="1"/>
  <c r="J80" i="4"/>
  <c r="AW80" i="4" s="1"/>
  <c r="F80" i="4" l="1"/>
  <c r="J81" i="4"/>
  <c r="AW81" i="4" s="1"/>
  <c r="F81" i="4" l="1"/>
  <c r="J82" i="4"/>
  <c r="AW82" i="4" s="1"/>
  <c r="F82" i="4" l="1"/>
  <c r="J83" i="4"/>
  <c r="BD17" i="4"/>
  <c r="I19" i="26" l="1"/>
  <c r="AW83" i="4"/>
  <c r="F83" i="4"/>
  <c r="J84" i="4"/>
  <c r="AW84" i="4" s="1"/>
  <c r="BD57" i="4"/>
  <c r="BD14" i="4"/>
  <c r="D7" i="25" l="1"/>
  <c r="D7" i="26" s="1"/>
  <c r="H19" i="26"/>
  <c r="F84" i="4"/>
  <c r="J85" i="4"/>
  <c r="AW85" i="4" s="1"/>
  <c r="F85" i="4" l="1"/>
  <c r="J86" i="4"/>
  <c r="AW86" i="4" s="1"/>
  <c r="F86" i="4" l="1"/>
  <c r="J87" i="4"/>
  <c r="AW87" i="4" s="1"/>
  <c r="F87" i="4" l="1"/>
  <c r="J88" i="4"/>
  <c r="AW88" i="4" s="1"/>
  <c r="F88" i="4" l="1"/>
  <c r="J89" i="4"/>
  <c r="AW89" i="4" s="1"/>
  <c r="F89" i="4" l="1"/>
  <c r="J90" i="4"/>
  <c r="AW90" i="4" s="1"/>
  <c r="F90" i="4" l="1"/>
  <c r="J91" i="4"/>
  <c r="AW91" i="4" s="1"/>
  <c r="F91" i="4" l="1"/>
  <c r="J92" i="4"/>
  <c r="AW92" i="4" s="1"/>
  <c r="F92" i="4" l="1"/>
  <c r="J93" i="4"/>
  <c r="AW93" i="4" s="1"/>
  <c r="F93" i="4" l="1"/>
  <c r="J94" i="4"/>
  <c r="AW94" i="4" s="1"/>
  <c r="F94" i="4" l="1"/>
  <c r="J95" i="4"/>
  <c r="AW95" i="4" s="1"/>
  <c r="F95" i="4" l="1"/>
  <c r="J96" i="4"/>
  <c r="AW96" i="4" s="1"/>
  <c r="F96" i="4" l="1"/>
  <c r="J97" i="4"/>
  <c r="AW97" i="4" s="1"/>
  <c r="F97" i="4" l="1"/>
  <c r="J98" i="4"/>
  <c r="AW98" i="4" s="1"/>
  <c r="F98" i="4" l="1"/>
  <c r="J99" i="4"/>
  <c r="AW99" i="4" s="1"/>
  <c r="F99" i="4" l="1"/>
  <c r="J100" i="4"/>
  <c r="AW100" i="4" s="1"/>
  <c r="F100" i="4" l="1"/>
  <c r="J101" i="4"/>
  <c r="AW101" i="4" s="1"/>
  <c r="F101" i="4" l="1"/>
  <c r="J102" i="4"/>
  <c r="F102" i="4" l="1"/>
</calcChain>
</file>

<file path=xl/comments1.xml><?xml version="1.0" encoding="utf-8"?>
<comments xmlns="http://schemas.openxmlformats.org/spreadsheetml/2006/main">
  <authors>
    <author>Chris Brennan</author>
  </authors>
  <commentList>
    <comment ref="C7" authorId="0">
      <text>
        <r>
          <rPr>
            <sz val="7"/>
            <color indexed="81"/>
            <rFont val="Tahoma"/>
            <family val="2"/>
          </rPr>
          <t>Enter CM001 metres in this column. If no metres are cut, ensure 0 is entered</t>
        </r>
      </text>
    </comment>
    <comment ref="S7" authorId="0">
      <text>
        <r>
          <rPr>
            <sz val="7"/>
            <color indexed="81"/>
            <rFont val="Tahoma"/>
            <family val="2"/>
          </rPr>
          <t>Enter CM007 metres in this column. If no metres are cut, ensure 0 is entered</t>
        </r>
      </text>
    </comment>
    <comment ref="AA7" authorId="0">
      <text>
        <r>
          <rPr>
            <sz val="7"/>
            <color indexed="81"/>
            <rFont val="Tahoma"/>
            <family val="2"/>
          </rPr>
          <t>Enter CM008 metres in this column. If no metres are cut, ensure 0 is entered</t>
        </r>
        <r>
          <rPr>
            <sz val="9"/>
            <color indexed="81"/>
            <rFont val="Tahoma"/>
            <family val="2"/>
          </rPr>
          <t xml:space="preserve">
</t>
        </r>
      </text>
    </comment>
    <comment ref="AI7" authorId="0">
      <text>
        <r>
          <rPr>
            <sz val="9"/>
            <color indexed="81"/>
            <rFont val="Tahoma"/>
            <family val="2"/>
          </rPr>
          <t>Enter CMZ09 metres in this column next to the appropriate shift. If no metres are cut, ensure 0 is entered</t>
        </r>
      </text>
    </comment>
    <comment ref="AR7" authorId="0">
      <text>
        <r>
          <rPr>
            <sz val="9"/>
            <color indexed="81"/>
            <rFont val="Tahoma"/>
            <family val="2"/>
          </rPr>
          <t>Enter ROM Tonnes at completion of shift. If no tonnes over belt, ensure 0 is entered.</t>
        </r>
      </text>
    </comment>
  </commentList>
</comments>
</file>

<file path=xl/sharedStrings.xml><?xml version="1.0" encoding="utf-8"?>
<sst xmlns="http://schemas.openxmlformats.org/spreadsheetml/2006/main" count="570" uniqueCount="251">
  <si>
    <t xml:space="preserve">Date: </t>
  </si>
  <si>
    <t>MTD</t>
  </si>
  <si>
    <t>Date</t>
  </si>
  <si>
    <t>Tonnes</t>
  </si>
  <si>
    <t>NOW:</t>
  </si>
  <si>
    <t>S2</t>
  </si>
  <si>
    <t>Forecast</t>
  </si>
  <si>
    <t>Cook Colliery Shift Report</t>
  </si>
  <si>
    <r>
      <t xml:space="preserve">Areas </t>
    </r>
    <r>
      <rPr>
        <b/>
        <sz val="16"/>
        <color indexed="12"/>
        <rFont val="Arial"/>
        <family val="2"/>
      </rPr>
      <t>OPEN</t>
    </r>
  </si>
  <si>
    <r>
      <t xml:space="preserve">Areas </t>
    </r>
    <r>
      <rPr>
        <b/>
        <sz val="16"/>
        <color indexed="10"/>
        <rFont val="Arial"/>
        <family val="2"/>
      </rPr>
      <t>CLOSED</t>
    </r>
  </si>
  <si>
    <t>Safety</t>
  </si>
  <si>
    <t>Incidents or Accidents</t>
  </si>
  <si>
    <t>General</t>
  </si>
  <si>
    <t>Absent</t>
  </si>
  <si>
    <t>Supplies</t>
  </si>
  <si>
    <t>D/S</t>
  </si>
  <si>
    <t>Col</t>
  </si>
  <si>
    <t>Row</t>
  </si>
  <si>
    <t>Ref</t>
  </si>
  <si>
    <t>Data</t>
  </si>
  <si>
    <t>C</t>
  </si>
  <si>
    <t>Crews</t>
  </si>
  <si>
    <t>Shift</t>
  </si>
  <si>
    <t>Ventilation</t>
  </si>
  <si>
    <t>Atmosphere</t>
  </si>
  <si>
    <t>Actual</t>
  </si>
  <si>
    <t>TONNES</t>
  </si>
  <si>
    <t>Validation</t>
  </si>
  <si>
    <t>N/S</t>
  </si>
  <si>
    <t>Tonnes/metre correction</t>
  </si>
  <si>
    <t>Outbye  Belts</t>
  </si>
  <si>
    <t>D</t>
  </si>
  <si>
    <t>G</t>
  </si>
  <si>
    <t>E</t>
  </si>
  <si>
    <t>J</t>
  </si>
  <si>
    <t>L</t>
  </si>
  <si>
    <t>R</t>
  </si>
  <si>
    <t>T</t>
  </si>
  <si>
    <t>W</t>
  </si>
  <si>
    <t>AC</t>
  </si>
  <si>
    <t>AD</t>
  </si>
  <si>
    <t>Delays</t>
  </si>
  <si>
    <t>Mins</t>
  </si>
  <si>
    <t>LOST TIME INJURIES</t>
  </si>
  <si>
    <t>Status</t>
  </si>
  <si>
    <t>OK</t>
  </si>
  <si>
    <t>U/S</t>
  </si>
  <si>
    <t>PANEL NOTES</t>
  </si>
  <si>
    <t>Time</t>
  </si>
  <si>
    <t>5:30pm</t>
  </si>
  <si>
    <t>3:00pm</t>
  </si>
  <si>
    <t>4:00pm</t>
  </si>
  <si>
    <t>5:00pm</t>
  </si>
  <si>
    <t>Days LTI Free</t>
  </si>
  <si>
    <t>Daily Production Report Information</t>
  </si>
  <si>
    <t>Report Tab</t>
  </si>
  <si>
    <t>Data Tab</t>
  </si>
  <si>
    <t>Starting a New Month</t>
  </si>
  <si>
    <t>On the first day of every month the month just ended report has to be closed off and the new month report started. This uses the two shift reports from the last 24 hours. The day shift report is used to close off the month and the night shift report is the start the new month report.</t>
  </si>
  <si>
    <t>Once the delays, data and hours have been recorded for the day shift and once the report is checked it can be saved as a new sub-version and then sent to the production email list.</t>
  </si>
  <si>
    <t>The next step is to click the button at the bottom of the Report page to Import New Monthly Data. A window will pop up asking if it is alright to delete the old data, click Delete. This will happen twice, once for each of the sheets being replaced. The new month report is now ready to be filled in with the night shift details. Save as a new sub-version and send to the production email list.</t>
  </si>
  <si>
    <t>Insert the start of the month face position into the bottom of the new data page. That is the Start of Shift face position on the deputy report for the N/S of the 1st of the month.</t>
  </si>
  <si>
    <t>Email button</t>
  </si>
  <si>
    <t>When the production report is opened the Report and Data sheets need to be filled out with information from the last shift deputy reports. All of the areas to be filled in are coloured yellow, and only those cells that are yellow can be changed.  This is to protect other data, and to keep the report alive throughout the month.</t>
  </si>
  <si>
    <t>Headings</t>
  </si>
  <si>
    <t xml:space="preserve">Date, Time, Crews and Shift </t>
  </si>
  <si>
    <t>These details are entered every shift.  Some of these items come from drop down lists where you will have to select the most apprpriate choice.</t>
  </si>
  <si>
    <t>LTI Date</t>
  </si>
  <si>
    <t>Enter the date of a confirmed Lost Time Injury in the yellow cell D3.  The date may not be entered until the classification of an injury has been confirmed by Safety Manager</t>
  </si>
  <si>
    <t>In columns C, J and R enter the number of cars, and metres that the deputies report each shift</t>
  </si>
  <si>
    <t>Production Data</t>
  </si>
  <si>
    <t>Fan pressures and quantities</t>
  </si>
  <si>
    <t>This data is taken from the fan house monitoring screens in the control room</t>
  </si>
  <si>
    <t>General shift information</t>
  </si>
  <si>
    <t>Tonnages</t>
  </si>
  <si>
    <t>This data reports automatically and does not have to be entered on this page</t>
  </si>
  <si>
    <t>General information</t>
  </si>
  <si>
    <t>LTI Free days</t>
  </si>
  <si>
    <t>This is calculated automatically from the data sheet, see Data Tab on the right.</t>
  </si>
  <si>
    <t>This is a free entry area for information about areas open or closed, any accidents or incidents etc.</t>
  </si>
  <si>
    <t>Panel sections</t>
  </si>
  <si>
    <t>Panel Notes</t>
  </si>
  <si>
    <t>Capture the key delays, and duration here, room for upto four major delays</t>
  </si>
  <si>
    <t>Principal equipment and whether or not it is running, Select OK or US from drop down</t>
  </si>
  <si>
    <t>The report needs to be emailed to the distribution list Production Stats by the end of each shift once all the data has been recorded.  This has been automated in a single press of the button.  This button will open an email, chose the list to send it to, and put in the information required in the subject line. (See the picture below).</t>
  </si>
  <si>
    <t>NB Tonnes per metre currently aligned with "Mine Daily Input 2011"</t>
  </si>
  <si>
    <t>Offset</t>
  </si>
  <si>
    <t>Shift Metres</t>
  </si>
  <si>
    <t>MTD Tonnes</t>
  </si>
  <si>
    <t>South Mains</t>
  </si>
  <si>
    <t>East Mains</t>
  </si>
  <si>
    <t>CM001</t>
  </si>
  <si>
    <t>CM006</t>
  </si>
  <si>
    <t>CM007</t>
  </si>
  <si>
    <t>CM008</t>
  </si>
  <si>
    <t>CCH</t>
  </si>
  <si>
    <t>SC011</t>
  </si>
  <si>
    <t>Z</t>
  </si>
  <si>
    <t>AF</t>
  </si>
  <si>
    <t>AJ</t>
  </si>
  <si>
    <t>AL</t>
  </si>
  <si>
    <t>AM</t>
  </si>
  <si>
    <t>Subject line for email</t>
  </si>
  <si>
    <t>1008mb</t>
  </si>
  <si>
    <t xml:space="preserve">cv 4 belt repairs 4 hrs </t>
  </si>
  <si>
    <t>CM009</t>
  </si>
  <si>
    <t>A/S</t>
  </si>
  <si>
    <t>CM</t>
  </si>
  <si>
    <t>DMT 03</t>
  </si>
  <si>
    <t>DMT 05</t>
  </si>
  <si>
    <t>DMT 06</t>
  </si>
  <si>
    <t>DMT 09</t>
  </si>
  <si>
    <t>DMTZ 03</t>
  </si>
  <si>
    <t>PJB</t>
  </si>
  <si>
    <t>Loader</t>
  </si>
  <si>
    <t>DLH 01</t>
  </si>
  <si>
    <t>DLH 02</t>
  </si>
  <si>
    <t>DLHZ 16</t>
  </si>
  <si>
    <t>DLHZ 06</t>
  </si>
  <si>
    <t>DLHZ 09</t>
  </si>
  <si>
    <t>DLHZ 14</t>
  </si>
  <si>
    <t>DLHZ 15</t>
  </si>
  <si>
    <t>DLHZ 17</t>
  </si>
  <si>
    <t>RUNNING</t>
  </si>
  <si>
    <r>
      <t xml:space="preserve">Dry bulb </t>
    </r>
    <r>
      <rPr>
        <b/>
        <sz val="14"/>
        <rFont val="Arial"/>
        <family val="2"/>
      </rPr>
      <t>°C</t>
    </r>
  </si>
  <si>
    <r>
      <t xml:space="preserve">Wet bulb </t>
    </r>
    <r>
      <rPr>
        <b/>
        <sz val="14"/>
        <rFont val="Arial"/>
        <family val="2"/>
      </rPr>
      <t>°C</t>
    </r>
  </si>
  <si>
    <r>
      <rPr>
        <b/>
        <sz val="16"/>
        <rFont val="Arial"/>
        <family val="2"/>
      </rPr>
      <t xml:space="preserve">Flow  </t>
    </r>
    <r>
      <rPr>
        <b/>
        <sz val="14"/>
        <rFont val="Arial"/>
        <family val="2"/>
      </rPr>
      <t xml:space="preserve"> scfm</t>
    </r>
  </si>
  <si>
    <r>
      <rPr>
        <b/>
        <sz val="16"/>
        <rFont val="Arial"/>
        <family val="2"/>
      </rPr>
      <t xml:space="preserve">Purity  </t>
    </r>
    <r>
      <rPr>
        <b/>
        <sz val="14"/>
        <rFont val="Arial"/>
        <family val="2"/>
      </rPr>
      <t xml:space="preserve"> %</t>
    </r>
  </si>
  <si>
    <t>Shift:</t>
  </si>
  <si>
    <t>A</t>
  </si>
  <si>
    <t>B</t>
  </si>
  <si>
    <t>F</t>
  </si>
  <si>
    <t>SC013</t>
  </si>
  <si>
    <t>S/Cs</t>
  </si>
  <si>
    <r>
      <t>N</t>
    </r>
    <r>
      <rPr>
        <b/>
        <sz val="10"/>
        <rFont val="Arial"/>
        <family val="2"/>
      </rPr>
      <t>2</t>
    </r>
    <r>
      <rPr>
        <b/>
        <sz val="11"/>
        <rFont val="Arial"/>
        <family val="2"/>
      </rPr>
      <t xml:space="preserve"> </t>
    </r>
    <r>
      <rPr>
        <b/>
        <sz val="16"/>
        <rFont val="Arial"/>
        <family val="2"/>
      </rPr>
      <t>Plant</t>
    </r>
  </si>
  <si>
    <t>RETURNS</t>
  </si>
  <si>
    <t>None reported</t>
  </si>
  <si>
    <t>S2 roadworks ongoing</t>
  </si>
  <si>
    <t>Roadworks Outbye</t>
  </si>
  <si>
    <t>B Smith (sick) F Bloggs (personal)</t>
  </si>
  <si>
    <t>2 pallets OPR2 taken to 401, 2 more required</t>
  </si>
  <si>
    <t>CV004 repairs 2 hour delay</t>
  </si>
  <si>
    <r>
      <t>Fan 1</t>
    </r>
    <r>
      <rPr>
        <b/>
        <sz val="14"/>
        <rFont val="Arial"/>
        <family val="2"/>
      </rPr>
      <t xml:space="preserve">    m³/s</t>
    </r>
  </si>
  <si>
    <r>
      <t>Fan 2</t>
    </r>
    <r>
      <rPr>
        <b/>
        <sz val="14"/>
        <rFont val="Arial"/>
        <family val="2"/>
      </rPr>
      <t xml:space="preserve">    m³/s</t>
    </r>
  </si>
  <si>
    <r>
      <t>Fan 3</t>
    </r>
    <r>
      <rPr>
        <b/>
        <sz val="14"/>
        <rFont val="Arial"/>
        <family val="2"/>
      </rPr>
      <t xml:space="preserve">    m³/s</t>
    </r>
  </si>
  <si>
    <r>
      <t xml:space="preserve">Fan 1 Pressure      </t>
    </r>
    <r>
      <rPr>
        <b/>
        <sz val="14"/>
        <rFont val="Arial"/>
        <family val="2"/>
      </rPr>
      <t>mmWg</t>
    </r>
  </si>
  <si>
    <r>
      <t xml:space="preserve">Fan 2 Pressure      </t>
    </r>
    <r>
      <rPr>
        <b/>
        <sz val="14"/>
        <rFont val="Arial"/>
        <family val="2"/>
      </rPr>
      <t>mmWg</t>
    </r>
  </si>
  <si>
    <r>
      <t xml:space="preserve">Fan 3 Pressure      </t>
    </r>
    <r>
      <rPr>
        <b/>
        <sz val="14"/>
        <rFont val="Arial"/>
        <family val="2"/>
      </rPr>
      <t>mmWg</t>
    </r>
  </si>
  <si>
    <t xml:space="preserve">MG 202, 301, S2, East Mains, South Mains and all travel and conveyor roads </t>
  </si>
  <si>
    <t>Time:</t>
  </si>
  <si>
    <t xml:space="preserve">Crew: </t>
  </si>
  <si>
    <t>Completed By:</t>
  </si>
  <si>
    <t>K Baker</t>
  </si>
  <si>
    <t>CM001 Target Tonnes</t>
  </si>
  <si>
    <t>SC003</t>
  </si>
  <si>
    <t>SC004</t>
  </si>
  <si>
    <t>SC012</t>
  </si>
  <si>
    <t>DMT 00</t>
  </si>
  <si>
    <t>DMTZ 04</t>
  </si>
  <si>
    <t>DLHZ 19</t>
  </si>
  <si>
    <t>Barometer</t>
  </si>
  <si>
    <t xml:space="preserve">Check S/C cables before starting and throughout shift. Ensure all prestarts are completed. Ensure panel and crib rooms housekeeping is to high standard </t>
  </si>
  <si>
    <t>CM001 Metres</t>
  </si>
  <si>
    <t>CM001 Target Metres</t>
  </si>
  <si>
    <t>Cum. Tonnes</t>
  </si>
  <si>
    <t>Target Cum. Tonnes</t>
  </si>
  <si>
    <t>Tonnes/Metre</t>
  </si>
  <si>
    <t>CM006 Metres</t>
  </si>
  <si>
    <t>CM007 Metres</t>
  </si>
  <si>
    <t>CM007 Target Metres</t>
  </si>
  <si>
    <t>CM006 Target Metres</t>
  </si>
  <si>
    <t>CM006 Target Tonnes</t>
  </si>
  <si>
    <t>CM007 Target Tonnes</t>
  </si>
  <si>
    <t>CM008 Metres</t>
  </si>
  <si>
    <t>CM008 Target Metres</t>
  </si>
  <si>
    <t>CM008 Target Tonnes</t>
  </si>
  <si>
    <t>CMZ09 Metres</t>
  </si>
  <si>
    <t>CMZ09 Target Metres</t>
  </si>
  <si>
    <t>CMZ09 Target Tonnes</t>
  </si>
  <si>
    <t>Days Since Last LTI:</t>
  </si>
  <si>
    <t>Total</t>
  </si>
  <si>
    <t>MTD Metres</t>
  </si>
  <si>
    <t>H</t>
  </si>
  <si>
    <t>K</t>
  </si>
  <si>
    <t>N</t>
  </si>
  <si>
    <t>O</t>
  </si>
  <si>
    <t>P</t>
  </si>
  <si>
    <t>S</t>
  </si>
  <si>
    <t>V</t>
  </si>
  <si>
    <t>X</t>
  </si>
  <si>
    <t>AA</t>
  </si>
  <si>
    <t>AB</t>
  </si>
  <si>
    <t>AE</t>
  </si>
  <si>
    <t>AH</t>
  </si>
  <si>
    <t>LTI Date:</t>
  </si>
  <si>
    <t>AI</t>
  </si>
  <si>
    <t>AN</t>
  </si>
  <si>
    <t>AP</t>
  </si>
  <si>
    <t>AR</t>
  </si>
  <si>
    <t>AS</t>
  </si>
  <si>
    <t>AT</t>
  </si>
  <si>
    <t>AU</t>
  </si>
  <si>
    <t>24hr Tonnes</t>
  </si>
  <si>
    <t>24hr Target Tonnes</t>
  </si>
  <si>
    <t>Desc. Ref</t>
  </si>
  <si>
    <t>Description</t>
  </si>
  <si>
    <t>CMZ090</t>
  </si>
  <si>
    <t>Stretch before any heavy lifting or twisting. Monitor water pressue and report if abnormal</t>
  </si>
  <si>
    <t>On coal at:</t>
  </si>
  <si>
    <t>On coal at:                                                                           Cut 7 metres on code red, E Hdg 2-1C/T</t>
  </si>
  <si>
    <t>12:00am</t>
  </si>
  <si>
    <t>12:30am</t>
  </si>
  <si>
    <t>1:00am</t>
  </si>
  <si>
    <t>1:30am</t>
  </si>
  <si>
    <t>7:30am</t>
  </si>
  <si>
    <t>7:00am</t>
  </si>
  <si>
    <t>8:00am</t>
  </si>
  <si>
    <t>8:30am</t>
  </si>
  <si>
    <t>9:00am</t>
  </si>
  <si>
    <t>9:30am</t>
  </si>
  <si>
    <t>10:00am</t>
  </si>
  <si>
    <t>2:30pm</t>
  </si>
  <si>
    <t>3:30pm</t>
  </si>
  <si>
    <t>4:30pm</t>
  </si>
  <si>
    <t>11:00pm</t>
  </si>
  <si>
    <t>11:30pm</t>
  </si>
  <si>
    <t>2:00am</t>
  </si>
  <si>
    <t>General notes from each deputy, ensure the current mining location and time on first coal is specified</t>
  </si>
  <si>
    <t>ROM Tonnes (Over Belt)</t>
  </si>
  <si>
    <t xml:space="preserve">Shift            </t>
  </si>
  <si>
    <t xml:space="preserve">24 hrs </t>
  </si>
  <si>
    <t>AV</t>
  </si>
  <si>
    <t>Target ROM Tonnes</t>
  </si>
  <si>
    <t>AW</t>
  </si>
  <si>
    <t>onone</t>
  </si>
  <si>
    <t>Machine Status</t>
  </si>
  <si>
    <t>MG 202</t>
  </si>
  <si>
    <t>dhd</t>
  </si>
  <si>
    <t>jjj</t>
  </si>
  <si>
    <t>CM001 Cum. Metres</t>
  </si>
  <si>
    <t>CM001 Target Cum. Metres</t>
  </si>
  <si>
    <t>CM006 Cum. Metres</t>
  </si>
  <si>
    <t>CM006 Target Cum. Metres</t>
  </si>
  <si>
    <t>CM008 Cum. Metres</t>
  </si>
  <si>
    <t>CM008 Target Cum. Metres</t>
  </si>
  <si>
    <t>CMZ09 Cum. Metres</t>
  </si>
  <si>
    <t>CMZ09 Target Cum. Metres</t>
  </si>
  <si>
    <t>CM007 Target Cum. Metres</t>
  </si>
  <si>
    <t>CM007 Cum. Metres</t>
  </si>
  <si>
    <t>MTD ROM Tonnes</t>
  </si>
  <si>
    <t>MTD Target ROM Tonnes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</si>
</sst>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
    <numFmt numFmtId="165" formatCode="dd\-mmm\-yyyy"/>
    <numFmt numFmtId="166" formatCode="#,###"/>
    <numFmt numFmtId="167" formatCode="0\ &quot;Pa&quot;"/>
    <numFmt numFmtId="168" formatCode="#,##0\ &quot;t&quot;"/>
    <numFmt numFmtId="169" formatCode="0\ &quot;m&quot;"/>
  </numFmts>
  <fonts count="34" x14ac:knownFonts="1">
    <font>
      <sz val="10"/>
      <name val="Arial"/>
    </font>
    <font>
      <sz val="11"/>
      <color theme="1"/>
      <name val="Calibri"/>
      <family val="2"/>
      <scheme val="minor"/>
    </font>
    <font>
      <sz val="10"/>
      <name val="Arial"/>
      <family val="2"/>
    </font>
    <font>
      <sz val="10"/>
      <name val="Arial"/>
      <family val="2"/>
    </font>
    <font>
      <sz val="8"/>
      <name val="Arial"/>
      <family val="2"/>
    </font>
    <font>
      <b/>
      <sz val="16"/>
      <name val="Arial"/>
      <family val="2"/>
    </font>
    <font>
      <b/>
      <sz val="14"/>
      <name val="Arial"/>
      <family val="2"/>
    </font>
    <font>
      <b/>
      <sz val="12"/>
      <name val="Arial"/>
      <family val="2"/>
    </font>
    <font>
      <b/>
      <sz val="10"/>
      <name val="Arial"/>
      <family val="2"/>
    </font>
    <font>
      <b/>
      <sz val="10"/>
      <name val="Arial"/>
      <family val="2"/>
    </font>
    <font>
      <sz val="10"/>
      <name val="Arial"/>
      <family val="2"/>
    </font>
    <font>
      <sz val="14"/>
      <name val="Arial"/>
      <family val="2"/>
    </font>
    <font>
      <b/>
      <sz val="16"/>
      <color indexed="12"/>
      <name val="Arial"/>
      <family val="2"/>
    </font>
    <font>
      <b/>
      <sz val="16"/>
      <color indexed="10"/>
      <name val="Arial"/>
      <family val="2"/>
    </font>
    <font>
      <sz val="12"/>
      <name val="Arial"/>
      <family val="2"/>
    </font>
    <font>
      <sz val="10"/>
      <color indexed="12"/>
      <name val="Arial"/>
      <family val="2"/>
    </font>
    <font>
      <sz val="10"/>
      <color indexed="48"/>
      <name val="Arial"/>
      <family val="2"/>
    </font>
    <font>
      <sz val="12"/>
      <name val="Arial"/>
      <family val="2"/>
    </font>
    <font>
      <b/>
      <sz val="36"/>
      <name val="Arial"/>
      <family val="2"/>
    </font>
    <font>
      <sz val="11"/>
      <name val="Arial"/>
      <family val="2"/>
    </font>
    <font>
      <sz val="16"/>
      <name val="Arial"/>
      <family val="2"/>
    </font>
    <font>
      <b/>
      <sz val="10"/>
      <color indexed="48"/>
      <name val="Arial"/>
      <family val="2"/>
    </font>
    <font>
      <b/>
      <sz val="11"/>
      <color indexed="17"/>
      <name val="Arial"/>
      <family val="2"/>
    </font>
    <font>
      <b/>
      <sz val="10"/>
      <color indexed="17"/>
      <name val="Arial"/>
      <family val="2"/>
    </font>
    <font>
      <sz val="10"/>
      <color indexed="10"/>
      <name val="Arial"/>
      <family val="2"/>
    </font>
    <font>
      <sz val="11"/>
      <name val="Calibri"/>
      <family val="2"/>
    </font>
    <font>
      <sz val="11"/>
      <color rgb="FF006100"/>
      <name val="Calibri"/>
      <family val="2"/>
      <scheme val="minor"/>
    </font>
    <font>
      <b/>
      <sz val="18"/>
      <name val="Arial"/>
      <family val="2"/>
    </font>
    <font>
      <b/>
      <sz val="11"/>
      <name val="Arial"/>
      <family val="2"/>
    </font>
    <font>
      <b/>
      <sz val="20"/>
      <color indexed="10"/>
      <name val="Arial"/>
      <family val="2"/>
    </font>
    <font>
      <b/>
      <sz val="10"/>
      <color theme="1"/>
      <name val="Arial"/>
      <family val="2"/>
    </font>
    <font>
      <sz val="10"/>
      <color rgb="FF000000"/>
      <name val="Arial"/>
      <family val="2"/>
    </font>
    <font>
      <sz val="9"/>
      <color indexed="81"/>
      <name val="Tahoma"/>
      <family val="2"/>
    </font>
    <font>
      <sz val="7"/>
      <color indexed="81"/>
      <name val="Tahoma"/>
      <family val="2"/>
    </font>
  </fonts>
  <fills count="13">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9"/>
        <bgColor indexed="64"/>
      </patternFill>
    </fill>
    <fill>
      <patternFill patternType="solid">
        <fgColor indexed="55"/>
        <bgColor indexed="64"/>
      </patternFill>
    </fill>
    <fill>
      <patternFill patternType="solid">
        <fgColor indexed="22"/>
        <bgColor indexed="64"/>
      </patternFill>
    </fill>
    <fill>
      <patternFill patternType="solid">
        <fgColor indexed="51"/>
        <bgColor indexed="64"/>
      </patternFill>
    </fill>
    <fill>
      <patternFill patternType="solid">
        <fgColor indexed="42"/>
        <bgColor indexed="64"/>
      </patternFill>
    </fill>
    <fill>
      <patternFill patternType="solid">
        <fgColor rgb="FFC6EFCE"/>
      </patternFill>
    </fill>
    <fill>
      <patternFill patternType="solid">
        <fgColor theme="0" tint="-0.249977111117893"/>
        <bgColor indexed="64"/>
      </patternFill>
    </fill>
    <fill>
      <patternFill patternType="solid">
        <fgColor theme="9" tint="0.59999389629810485"/>
        <bgColor indexed="64"/>
      </patternFill>
    </fill>
    <fill>
      <patternFill patternType="solid">
        <fgColor theme="0" tint="-0.14999847407452621"/>
        <bgColor indexed="64"/>
      </patternFill>
    </fill>
  </fills>
  <borders count="71">
    <border>
      <left/>
      <right/>
      <top/>
      <bottom/>
      <diagonal/>
    </border>
    <border>
      <left style="medium">
        <color indexed="64"/>
      </left>
      <right/>
      <top style="medium">
        <color indexed="64"/>
      </top>
      <bottom/>
      <diagonal/>
    </border>
    <border>
      <left style="medium">
        <color indexed="64"/>
      </left>
      <right/>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diagonal/>
    </border>
    <border>
      <left style="medium">
        <color indexed="64"/>
      </left>
      <right style="medium">
        <color indexed="64"/>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top style="medium">
        <color indexed="64"/>
      </top>
      <bottom style="medium">
        <color indexed="64"/>
      </bottom>
      <diagonal/>
    </border>
  </borders>
  <cellStyleXfs count="7">
    <xf numFmtId="0" fontId="0" fillId="0" borderId="0"/>
    <xf numFmtId="0" fontId="26" fillId="9" borderId="0" applyNumberFormat="0" applyBorder="0" applyAlignment="0" applyProtection="0"/>
    <xf numFmtId="0" fontId="2" fillId="0" borderId="0"/>
    <xf numFmtId="9" fontId="3" fillId="0" borderId="0" applyFont="0" applyFill="0" applyBorder="0" applyAlignment="0" applyProtection="0"/>
    <xf numFmtId="0" fontId="2" fillId="0" borderId="0"/>
    <xf numFmtId="0" fontId="2" fillId="0" borderId="0"/>
    <xf numFmtId="0" fontId="1" fillId="0" borderId="0"/>
  </cellStyleXfs>
  <cellXfs count="446">
    <xf numFmtId="0" fontId="0" fillId="0" borderId="0" xfId="0"/>
    <xf numFmtId="1" fontId="2" fillId="0" borderId="0" xfId="2" applyNumberFormat="1" applyProtection="1"/>
    <xf numFmtId="0" fontId="2" fillId="0" borderId="0" xfId="2" applyFill="1" applyAlignment="1" applyProtection="1">
      <alignment horizontal="center"/>
    </xf>
    <xf numFmtId="0" fontId="2" fillId="0" borderId="0" xfId="2" applyBorder="1" applyProtection="1"/>
    <xf numFmtId="1" fontId="2" fillId="0" borderId="0" xfId="2" applyNumberFormat="1" applyBorder="1" applyProtection="1"/>
    <xf numFmtId="0" fontId="2" fillId="0" borderId="0" xfId="2" applyFill="1" applyBorder="1" applyProtection="1"/>
    <xf numFmtId="1" fontId="2" fillId="0" borderId="0" xfId="2" applyNumberFormat="1" applyFill="1" applyBorder="1" applyProtection="1"/>
    <xf numFmtId="166" fontId="2" fillId="0" borderId="0" xfId="2" applyNumberFormat="1" applyFill="1" applyAlignment="1" applyProtection="1">
      <alignment horizontal="center"/>
    </xf>
    <xf numFmtId="164" fontId="15" fillId="0" borderId="1" xfId="2" applyNumberFormat="1" applyFont="1" applyBorder="1" applyAlignment="1" applyProtection="1">
      <alignment horizontal="center"/>
    </xf>
    <xf numFmtId="9" fontId="2" fillId="0" borderId="2" xfId="3" applyFont="1" applyBorder="1" applyAlignment="1" applyProtection="1">
      <alignment horizontal="center"/>
    </xf>
    <xf numFmtId="0" fontId="2" fillId="2" borderId="4" xfId="2" applyFill="1" applyBorder="1" applyProtection="1"/>
    <xf numFmtId="1" fontId="2" fillId="0" borderId="3" xfId="2" applyNumberFormat="1" applyBorder="1" applyAlignment="1" applyProtection="1">
      <alignment horizontal="center"/>
    </xf>
    <xf numFmtId="0" fontId="2" fillId="2" borderId="10" xfId="2" applyFill="1" applyBorder="1" applyProtection="1"/>
    <xf numFmtId="0" fontId="2" fillId="2" borderId="0" xfId="2" applyFill="1" applyBorder="1" applyProtection="1"/>
    <xf numFmtId="0" fontId="2" fillId="0" borderId="12" xfId="2" applyFont="1" applyFill="1" applyBorder="1" applyAlignment="1" applyProtection="1">
      <alignment horizontal="center"/>
      <protection locked="0"/>
    </xf>
    <xf numFmtId="164" fontId="2" fillId="2" borderId="0" xfId="2" applyNumberFormat="1" applyFill="1" applyBorder="1" applyProtection="1"/>
    <xf numFmtId="0" fontId="6" fillId="3" borderId="5" xfId="2" applyFont="1" applyFill="1" applyBorder="1" applyAlignment="1" applyProtection="1">
      <alignment horizontal="center" vertical="center"/>
      <protection locked="0"/>
    </xf>
    <xf numFmtId="0" fontId="2" fillId="0" borderId="0" xfId="2" applyProtection="1"/>
    <xf numFmtId="0" fontId="11" fillId="0" borderId="0" xfId="2" applyFont="1" applyBorder="1" applyAlignment="1" applyProtection="1">
      <alignment vertical="center"/>
    </xf>
    <xf numFmtId="0" fontId="11" fillId="0" borderId="0" xfId="2" applyFont="1" applyAlignment="1" applyProtection="1">
      <alignment vertical="center"/>
    </xf>
    <xf numFmtId="0" fontId="2" fillId="0" borderId="11" xfId="2" applyBorder="1" applyProtection="1"/>
    <xf numFmtId="0" fontId="10" fillId="0" borderId="0" xfId="2" applyFont="1" applyAlignment="1" applyProtection="1">
      <alignment vertical="top"/>
    </xf>
    <xf numFmtId="0" fontId="2" fillId="2" borderId="6" xfId="2" applyFill="1" applyBorder="1" applyProtection="1"/>
    <xf numFmtId="0" fontId="2" fillId="2" borderId="11" xfId="2" applyFill="1" applyBorder="1" applyProtection="1"/>
    <xf numFmtId="0" fontId="5" fillId="3" borderId="28" xfId="0" applyFont="1" applyFill="1" applyBorder="1" applyAlignment="1" applyProtection="1">
      <alignment horizontal="center" vertical="center" wrapText="1" shrinkToFit="1"/>
      <protection locked="0"/>
    </xf>
    <xf numFmtId="0" fontId="5" fillId="3" borderId="12" xfId="0" applyNumberFormat="1" applyFont="1" applyFill="1" applyBorder="1" applyAlignment="1" applyProtection="1">
      <alignment horizontal="center" vertical="center" wrapText="1" shrinkToFit="1"/>
      <protection locked="0"/>
    </xf>
    <xf numFmtId="167" fontId="5" fillId="3" borderId="13" xfId="0" applyNumberFormat="1" applyFont="1" applyFill="1" applyBorder="1" applyAlignment="1" applyProtection="1">
      <alignment horizontal="center" vertical="center" wrapText="1" shrinkToFit="1"/>
      <protection locked="0"/>
    </xf>
    <xf numFmtId="164" fontId="6" fillId="3" borderId="28" xfId="0" applyNumberFormat="1" applyFont="1" applyFill="1" applyBorder="1" applyAlignment="1" applyProtection="1">
      <alignment horizontal="center" vertical="center" wrapText="1" shrinkToFit="1"/>
      <protection locked="0"/>
    </xf>
    <xf numFmtId="0" fontId="2" fillId="3" borderId="12" xfId="2" applyFill="1" applyBorder="1" applyAlignment="1" applyProtection="1">
      <alignment horizontal="center"/>
      <protection locked="0"/>
    </xf>
    <xf numFmtId="0" fontId="2" fillId="3" borderId="33" xfId="2" applyFill="1" applyBorder="1" applyAlignment="1" applyProtection="1">
      <alignment horizontal="center"/>
      <protection locked="0"/>
    </xf>
    <xf numFmtId="165" fontId="2" fillId="0" borderId="0" xfId="2" applyNumberFormat="1" applyAlignment="1" applyProtection="1">
      <alignment horizontal="center"/>
    </xf>
    <xf numFmtId="0" fontId="2" fillId="0" borderId="0" xfId="2" applyAlignment="1" applyProtection="1">
      <alignment horizontal="center"/>
    </xf>
    <xf numFmtId="0" fontId="0" fillId="0" borderId="0" xfId="0" applyProtection="1"/>
    <xf numFmtId="0" fontId="2" fillId="0" borderId="14" xfId="2" applyBorder="1" applyAlignment="1" applyProtection="1">
      <alignment horizontal="center"/>
    </xf>
    <xf numFmtId="0" fontId="2" fillId="0" borderId="4" xfId="2" applyFont="1" applyBorder="1" applyAlignment="1" applyProtection="1">
      <alignment horizontal="left"/>
    </xf>
    <xf numFmtId="0" fontId="8" fillId="0" borderId="0" xfId="2" applyFont="1" applyAlignment="1" applyProtection="1">
      <alignment horizontal="center"/>
    </xf>
    <xf numFmtId="164" fontId="2" fillId="0" borderId="0" xfId="2" applyNumberFormat="1" applyProtection="1"/>
    <xf numFmtId="0" fontId="17" fillId="2" borderId="26" xfId="2" applyFont="1" applyFill="1" applyBorder="1" applyAlignment="1" applyProtection="1">
      <alignment horizontal="center" vertical="center"/>
    </xf>
    <xf numFmtId="0" fontId="2" fillId="2" borderId="1" xfId="2" applyFont="1" applyFill="1" applyBorder="1" applyProtection="1"/>
    <xf numFmtId="0" fontId="2" fillId="2" borderId="14" xfId="2" applyFill="1" applyBorder="1" applyProtection="1"/>
    <xf numFmtId="164" fontId="2" fillId="2" borderId="11" xfId="2" applyNumberFormat="1" applyFill="1" applyBorder="1" applyProtection="1"/>
    <xf numFmtId="0" fontId="8" fillId="2" borderId="10" xfId="2" applyFont="1" applyFill="1" applyBorder="1" applyAlignment="1" applyProtection="1">
      <alignment horizontal="center"/>
    </xf>
    <xf numFmtId="0" fontId="8" fillId="2" borderId="0" xfId="2" applyFont="1" applyFill="1" applyBorder="1" applyAlignment="1" applyProtection="1">
      <alignment horizontal="center"/>
    </xf>
    <xf numFmtId="164" fontId="8" fillId="2" borderId="0" xfId="2" applyNumberFormat="1" applyFont="1" applyFill="1" applyBorder="1" applyAlignment="1" applyProtection="1">
      <alignment horizontal="center"/>
    </xf>
    <xf numFmtId="164" fontId="8" fillId="2" borderId="11" xfId="2" applyNumberFormat="1" applyFont="1" applyFill="1" applyBorder="1" applyAlignment="1" applyProtection="1">
      <alignment horizontal="center"/>
    </xf>
    <xf numFmtId="0" fontId="2" fillId="2" borderId="0" xfId="2" applyFont="1" applyFill="1" applyBorder="1" applyAlignment="1" applyProtection="1">
      <alignment horizontal="center"/>
    </xf>
    <xf numFmtId="164" fontId="2" fillId="2" borderId="0" xfId="2" applyNumberFormat="1" applyFont="1" applyFill="1" applyBorder="1" applyAlignment="1" applyProtection="1">
      <alignment horizontal="center"/>
    </xf>
    <xf numFmtId="164" fontId="2" fillId="2" borderId="11" xfId="2" applyNumberFormat="1" applyFont="1" applyFill="1" applyBorder="1" applyAlignment="1" applyProtection="1">
      <alignment horizontal="center"/>
    </xf>
    <xf numFmtId="164" fontId="2" fillId="2" borderId="7" xfId="2" applyNumberFormat="1" applyFont="1" applyFill="1" applyBorder="1" applyAlignment="1" applyProtection="1">
      <alignment horizontal="center"/>
    </xf>
    <xf numFmtId="0" fontId="2" fillId="0" borderId="4" xfId="2" applyBorder="1" applyAlignment="1" applyProtection="1">
      <alignment horizontal="center"/>
    </xf>
    <xf numFmtId="165" fontId="8" fillId="0" borderId="9" xfId="2" applyNumberFormat="1" applyFont="1" applyBorder="1" applyAlignment="1" applyProtection="1">
      <alignment horizontal="center"/>
    </xf>
    <xf numFmtId="0" fontId="8" fillId="0" borderId="3" xfId="2" applyFont="1" applyBorder="1" applyAlignment="1" applyProtection="1">
      <alignment horizontal="center"/>
    </xf>
    <xf numFmtId="165" fontId="2" fillId="0" borderId="0" xfId="2" applyNumberFormat="1" applyAlignment="1" applyProtection="1">
      <alignment horizontal="center" wrapText="1"/>
    </xf>
    <xf numFmtId="14" fontId="2" fillId="0" borderId="0" xfId="2" applyNumberFormat="1" applyProtection="1"/>
    <xf numFmtId="0" fontId="2" fillId="0" borderId="6" xfId="2" applyBorder="1" applyAlignment="1" applyProtection="1">
      <alignment horizontal="center"/>
    </xf>
    <xf numFmtId="164" fontId="16" fillId="0" borderId="10" xfId="2" applyNumberFormat="1" applyFont="1" applyBorder="1" applyAlignment="1" applyProtection="1">
      <alignment horizontal="center"/>
    </xf>
    <xf numFmtId="0" fontId="9" fillId="0" borderId="0" xfId="2" applyFont="1" applyBorder="1" applyAlignment="1" applyProtection="1">
      <alignment horizontal="left"/>
    </xf>
    <xf numFmtId="0" fontId="2" fillId="0" borderId="0" xfId="2" applyBorder="1" applyAlignment="1" applyProtection="1">
      <alignment horizontal="center"/>
    </xf>
    <xf numFmtId="0" fontId="2" fillId="0" borderId="11" xfId="2" applyBorder="1" applyAlignment="1" applyProtection="1">
      <alignment horizontal="center"/>
    </xf>
    <xf numFmtId="0" fontId="2" fillId="0" borderId="7" xfId="2" applyBorder="1" applyAlignment="1" applyProtection="1">
      <alignment horizontal="center"/>
    </xf>
    <xf numFmtId="0" fontId="2" fillId="8" borderId="0" xfId="2" applyFill="1" applyProtection="1"/>
    <xf numFmtId="0" fontId="5" fillId="8" borderId="0" xfId="2" applyFont="1" applyFill="1" applyProtection="1"/>
    <xf numFmtId="0" fontId="16" fillId="8" borderId="0" xfId="2" applyFont="1" applyFill="1" applyProtection="1"/>
    <xf numFmtId="0" fontId="2" fillId="8" borderId="1" xfId="2" applyFill="1" applyBorder="1" applyProtection="1"/>
    <xf numFmtId="0" fontId="2" fillId="8" borderId="14" xfId="2" applyFill="1" applyBorder="1" applyProtection="1"/>
    <xf numFmtId="0" fontId="16" fillId="8" borderId="14" xfId="2" applyFont="1" applyFill="1" applyBorder="1" applyProtection="1"/>
    <xf numFmtId="0" fontId="2" fillId="8" borderId="6" xfId="2" applyFill="1" applyBorder="1" applyProtection="1"/>
    <xf numFmtId="0" fontId="2" fillId="8" borderId="10" xfId="2" applyFill="1" applyBorder="1" applyProtection="1"/>
    <xf numFmtId="0" fontId="6" fillId="8" borderId="0" xfId="2" applyFont="1" applyFill="1" applyBorder="1" applyProtection="1"/>
    <xf numFmtId="0" fontId="2" fillId="8" borderId="0" xfId="2" applyFill="1" applyBorder="1" applyProtection="1"/>
    <xf numFmtId="0" fontId="16" fillId="8" borderId="0" xfId="2" applyFont="1" applyFill="1" applyBorder="1" applyProtection="1"/>
    <xf numFmtId="0" fontId="2" fillId="8" borderId="11" xfId="2" applyFill="1" applyBorder="1" applyProtection="1"/>
    <xf numFmtId="0" fontId="7" fillId="8" borderId="0" xfId="2" applyFont="1" applyFill="1" applyProtection="1"/>
    <xf numFmtId="0" fontId="2" fillId="8" borderId="2" xfId="2" applyFill="1" applyBorder="1" applyProtection="1"/>
    <xf numFmtId="0" fontId="16" fillId="8" borderId="4" xfId="2" applyFont="1" applyFill="1" applyBorder="1" applyProtection="1"/>
    <xf numFmtId="0" fontId="2" fillId="8" borderId="4" xfId="2" applyFill="1" applyBorder="1" applyProtection="1"/>
    <xf numFmtId="0" fontId="2" fillId="8" borderId="7" xfId="2" applyFill="1" applyBorder="1" applyProtection="1"/>
    <xf numFmtId="0" fontId="6" fillId="8" borderId="14" xfId="2" applyFont="1" applyFill="1" applyBorder="1" applyProtection="1"/>
    <xf numFmtId="0" fontId="22" fillId="8" borderId="0" xfId="2" applyFont="1" applyFill="1" applyBorder="1" applyProtection="1"/>
    <xf numFmtId="0" fontId="2" fillId="8" borderId="0" xfId="2" applyFont="1" applyFill="1" applyBorder="1" applyProtection="1"/>
    <xf numFmtId="0" fontId="2" fillId="8" borderId="1" xfId="2" applyFont="1" applyFill="1" applyBorder="1" applyProtection="1"/>
    <xf numFmtId="0" fontId="2" fillId="8" borderId="14" xfId="2" applyFont="1" applyFill="1" applyBorder="1" applyProtection="1"/>
    <xf numFmtId="0" fontId="2" fillId="8" borderId="6" xfId="2" applyFont="1" applyFill="1" applyBorder="1" applyProtection="1"/>
    <xf numFmtId="0" fontId="2" fillId="8" borderId="0" xfId="2" applyFont="1" applyFill="1" applyProtection="1"/>
    <xf numFmtId="0" fontId="2" fillId="8" borderId="10" xfId="2" applyFont="1" applyFill="1" applyBorder="1" applyProtection="1"/>
    <xf numFmtId="0" fontId="2" fillId="8" borderId="11" xfId="2" applyFont="1" applyFill="1" applyBorder="1" applyProtection="1"/>
    <xf numFmtId="0" fontId="2" fillId="8" borderId="35" xfId="2" applyFill="1" applyBorder="1" applyProtection="1"/>
    <xf numFmtId="0" fontId="23" fillId="8" borderId="0" xfId="2" applyFont="1" applyFill="1" applyProtection="1"/>
    <xf numFmtId="0" fontId="0" fillId="8" borderId="0" xfId="0" applyFill="1" applyBorder="1"/>
    <xf numFmtId="0" fontId="2" fillId="0" borderId="0" xfId="2" applyFont="1" applyAlignment="1" applyProtection="1">
      <alignment horizontal="center"/>
    </xf>
    <xf numFmtId="0" fontId="8" fillId="4" borderId="0" xfId="2" applyFont="1" applyFill="1" applyBorder="1" applyProtection="1"/>
    <xf numFmtId="0" fontId="2" fillId="4" borderId="0" xfId="2" applyFill="1" applyBorder="1" applyProtection="1"/>
    <xf numFmtId="0" fontId="2" fillId="0" borderId="0" xfId="2" applyAlignment="1" applyProtection="1">
      <alignment horizontal="left"/>
    </xf>
    <xf numFmtId="0" fontId="8" fillId="2" borderId="14" xfId="2" applyFont="1" applyFill="1" applyBorder="1" applyProtection="1"/>
    <xf numFmtId="0" fontId="8" fillId="2" borderId="0" xfId="2" applyFont="1" applyFill="1" applyBorder="1" applyProtection="1"/>
    <xf numFmtId="0" fontId="2" fillId="2" borderId="7" xfId="2" applyFill="1" applyBorder="1" applyProtection="1"/>
    <xf numFmtId="0" fontId="2" fillId="0" borderId="14" xfId="2" applyBorder="1" applyProtection="1"/>
    <xf numFmtId="0" fontId="2" fillId="0" borderId="6" xfId="2" applyBorder="1" applyProtection="1"/>
    <xf numFmtId="168" fontId="6" fillId="4" borderId="5" xfId="2" applyNumberFormat="1" applyFont="1" applyFill="1" applyBorder="1" applyAlignment="1" applyProtection="1">
      <alignment horizontal="center" vertical="center"/>
    </xf>
    <xf numFmtId="0" fontId="11" fillId="0" borderId="11" xfId="2" applyFont="1" applyBorder="1" applyAlignment="1" applyProtection="1">
      <alignment vertical="center"/>
    </xf>
    <xf numFmtId="0" fontId="24" fillId="0" borderId="0" xfId="2" applyFont="1" applyFill="1" applyBorder="1" applyProtection="1"/>
    <xf numFmtId="0" fontId="2" fillId="0" borderId="0" xfId="2" applyFont="1" applyBorder="1" applyAlignment="1" applyProtection="1"/>
    <xf numFmtId="0" fontId="2" fillId="0" borderId="4" xfId="2" applyBorder="1" applyProtection="1"/>
    <xf numFmtId="0" fontId="2" fillId="0" borderId="7" xfId="2" applyBorder="1" applyProtection="1"/>
    <xf numFmtId="0" fontId="11" fillId="0" borderId="4" xfId="2" applyFont="1" applyBorder="1" applyAlignment="1" applyProtection="1">
      <alignment vertical="center"/>
    </xf>
    <xf numFmtId="0" fontId="11" fillId="0" borderId="7" xfId="2" applyFont="1" applyBorder="1" applyAlignment="1" applyProtection="1">
      <alignment vertical="center"/>
    </xf>
    <xf numFmtId="14" fontId="6" fillId="3" borderId="8" xfId="2" applyNumberFormat="1" applyFont="1" applyFill="1" applyBorder="1" applyAlignment="1" applyProtection="1">
      <alignment horizontal="center" vertical="center"/>
      <protection locked="0"/>
    </xf>
    <xf numFmtId="0" fontId="6" fillId="3" borderId="8" xfId="2" applyFont="1" applyFill="1" applyBorder="1" applyAlignment="1" applyProtection="1">
      <alignment horizontal="center" vertical="center"/>
      <protection locked="0"/>
    </xf>
    <xf numFmtId="0" fontId="2" fillId="0" borderId="12" xfId="2" applyFont="1" applyFill="1" applyBorder="1" applyAlignment="1" applyProtection="1">
      <alignment horizontal="center"/>
    </xf>
    <xf numFmtId="0" fontId="2" fillId="0" borderId="0" xfId="2"/>
    <xf numFmtId="0" fontId="2" fillId="2" borderId="4" xfId="2" applyFont="1" applyFill="1" applyBorder="1" applyAlignment="1" applyProtection="1">
      <alignment horizontal="center"/>
    </xf>
    <xf numFmtId="0" fontId="2" fillId="0" borderId="0" xfId="2" applyAlignment="1" applyProtection="1">
      <alignment horizontal="center"/>
    </xf>
    <xf numFmtId="0" fontId="2" fillId="0" borderId="39" xfId="2" applyBorder="1" applyAlignment="1" applyProtection="1">
      <alignment horizontal="center"/>
    </xf>
    <xf numFmtId="0" fontId="2" fillId="0" borderId="40" xfId="2" applyBorder="1" applyAlignment="1" applyProtection="1">
      <alignment horizontal="center"/>
    </xf>
    <xf numFmtId="0" fontId="2" fillId="0" borderId="37" xfId="2" applyBorder="1" applyAlignment="1" applyProtection="1">
      <alignment horizontal="center"/>
    </xf>
    <xf numFmtId="0" fontId="8" fillId="0" borderId="14" xfId="2" applyFont="1" applyBorder="1" applyAlignment="1" applyProtection="1">
      <alignment horizontal="left"/>
    </xf>
    <xf numFmtId="0" fontId="2" fillId="0" borderId="22" xfId="2" applyBorder="1" applyAlignment="1" applyProtection="1">
      <alignment horizontal="left"/>
    </xf>
    <xf numFmtId="14" fontId="2" fillId="10" borderId="12" xfId="2" applyNumberFormat="1" applyFill="1" applyBorder="1" applyAlignment="1" applyProtection="1">
      <alignment horizontal="center"/>
    </xf>
    <xf numFmtId="0" fontId="2" fillId="0" borderId="24" xfId="2" applyFont="1" applyBorder="1" applyAlignment="1" applyProtection="1">
      <alignment horizontal="left"/>
    </xf>
    <xf numFmtId="3" fontId="2" fillId="10" borderId="13" xfId="2" applyNumberFormat="1" applyFill="1" applyBorder="1" applyAlignment="1" applyProtection="1">
      <alignment horizontal="center"/>
    </xf>
    <xf numFmtId="0" fontId="2" fillId="0" borderId="19" xfId="2" applyFont="1" applyBorder="1" applyAlignment="1" applyProtection="1">
      <alignment horizontal="left"/>
    </xf>
    <xf numFmtId="14" fontId="2" fillId="3" borderId="28" xfId="2" applyNumberFormat="1" applyFill="1" applyBorder="1" applyAlignment="1" applyProtection="1">
      <alignment horizontal="center"/>
      <protection locked="0"/>
    </xf>
    <xf numFmtId="1" fontId="2" fillId="5" borderId="14" xfId="2" applyNumberFormat="1" applyFill="1" applyBorder="1" applyAlignment="1" applyProtection="1">
      <alignment horizontal="center" vertical="center"/>
    </xf>
    <xf numFmtId="1" fontId="2" fillId="5" borderId="0" xfId="2" applyNumberFormat="1" applyFill="1" applyBorder="1" applyAlignment="1" applyProtection="1">
      <alignment horizontal="center" vertical="center"/>
    </xf>
    <xf numFmtId="165" fontId="2" fillId="10" borderId="49" xfId="2" applyNumberFormat="1" applyFill="1" applyBorder="1" applyAlignment="1" applyProtection="1">
      <alignment horizontal="center"/>
    </xf>
    <xf numFmtId="165" fontId="2" fillId="10" borderId="58" xfId="2" applyNumberFormat="1" applyFill="1" applyBorder="1" applyAlignment="1" applyProtection="1">
      <alignment horizontal="center"/>
    </xf>
    <xf numFmtId="165" fontId="2" fillId="10" borderId="19" xfId="2" applyNumberFormat="1" applyFill="1" applyBorder="1" applyAlignment="1" applyProtection="1">
      <alignment horizontal="center"/>
    </xf>
    <xf numFmtId="1" fontId="2" fillId="0" borderId="4" xfId="2" applyNumberFormat="1" applyBorder="1" applyAlignment="1" applyProtection="1">
      <alignment horizontal="center"/>
    </xf>
    <xf numFmtId="0" fontId="0" fillId="0" borderId="4" xfId="0" applyBorder="1" applyProtection="1"/>
    <xf numFmtId="0" fontId="8" fillId="0" borderId="7" xfId="2" applyFont="1" applyBorder="1" applyAlignment="1" applyProtection="1">
      <alignment horizontal="center"/>
    </xf>
    <xf numFmtId="165" fontId="2" fillId="10" borderId="58" xfId="2" applyNumberFormat="1" applyFill="1" applyBorder="1" applyAlignment="1" applyProtection="1">
      <alignment horizontal="center"/>
      <protection locked="0"/>
    </xf>
    <xf numFmtId="1" fontId="2" fillId="5" borderId="4" xfId="2" applyNumberFormat="1" applyFill="1" applyBorder="1" applyAlignment="1" applyProtection="1">
      <alignment horizontal="center" vertical="center"/>
    </xf>
    <xf numFmtId="1" fontId="2" fillId="0" borderId="36" xfId="2" applyNumberFormat="1" applyFill="1" applyBorder="1" applyAlignment="1" applyProtection="1">
      <alignment horizontal="center" vertical="center"/>
    </xf>
    <xf numFmtId="0" fontId="2" fillId="0" borderId="55" xfId="2" applyFont="1" applyFill="1" applyBorder="1" applyAlignment="1" applyProtection="1">
      <alignment horizontal="center" vertical="center"/>
    </xf>
    <xf numFmtId="1" fontId="25" fillId="9" borderId="55" xfId="1" applyNumberFormat="1" applyFont="1" applyBorder="1" applyAlignment="1">
      <alignment horizontal="center" vertical="center"/>
    </xf>
    <xf numFmtId="1" fontId="2" fillId="0" borderId="0" xfId="2" applyNumberFormat="1" applyBorder="1" applyAlignment="1" applyProtection="1">
      <alignment horizontal="center" vertical="center"/>
    </xf>
    <xf numFmtId="1" fontId="2" fillId="3" borderId="54" xfId="2" applyNumberFormat="1" applyFont="1" applyFill="1" applyBorder="1" applyAlignment="1" applyProtection="1">
      <alignment horizontal="center" vertical="center"/>
      <protection locked="0"/>
    </xf>
    <xf numFmtId="1" fontId="2" fillId="3" borderId="62" xfId="2" applyNumberFormat="1" applyFont="1" applyFill="1" applyBorder="1" applyAlignment="1" applyProtection="1">
      <alignment horizontal="center" vertical="center"/>
      <protection locked="0"/>
    </xf>
    <xf numFmtId="1" fontId="2" fillId="0" borderId="0" xfId="2" applyNumberFormat="1" applyFill="1" applyBorder="1" applyAlignment="1" applyProtection="1">
      <alignment horizontal="center" vertical="center"/>
    </xf>
    <xf numFmtId="1" fontId="2" fillId="3" borderId="63" xfId="2" applyNumberFormat="1" applyFont="1" applyFill="1" applyBorder="1" applyAlignment="1" applyProtection="1">
      <alignment horizontal="center" vertical="center"/>
      <protection locked="0"/>
    </xf>
    <xf numFmtId="1" fontId="10" fillId="2" borderId="55" xfId="2" applyNumberFormat="1" applyFont="1" applyFill="1" applyBorder="1" applyAlignment="1" applyProtection="1">
      <alignment horizontal="center"/>
    </xf>
    <xf numFmtId="0" fontId="2" fillId="2" borderId="64" xfId="2" applyFill="1" applyBorder="1" applyAlignment="1" applyProtection="1">
      <alignment horizontal="center"/>
    </xf>
    <xf numFmtId="0" fontId="2" fillId="2" borderId="65" xfId="2" applyFill="1" applyBorder="1" applyAlignment="1" applyProtection="1">
      <alignment horizontal="center" vertical="center"/>
    </xf>
    <xf numFmtId="0" fontId="2" fillId="2" borderId="66" xfId="2" applyFill="1" applyBorder="1" applyAlignment="1" applyProtection="1">
      <alignment horizontal="center"/>
    </xf>
    <xf numFmtId="0" fontId="2" fillId="2" borderId="67" xfId="2" applyFill="1" applyBorder="1" applyAlignment="1" applyProtection="1">
      <alignment horizontal="center"/>
    </xf>
    <xf numFmtId="0" fontId="2" fillId="2" borderId="58" xfId="2" applyFill="1" applyBorder="1" applyAlignment="1" applyProtection="1">
      <alignment horizontal="center"/>
    </xf>
    <xf numFmtId="1" fontId="10" fillId="2" borderId="68" xfId="2" applyNumberFormat="1" applyFont="1" applyFill="1" applyBorder="1" applyAlignment="1" applyProtection="1">
      <alignment horizontal="center"/>
    </xf>
    <xf numFmtId="0" fontId="2" fillId="2" borderId="58" xfId="2" applyFont="1" applyFill="1" applyBorder="1" applyAlignment="1" applyProtection="1">
      <alignment horizontal="center"/>
    </xf>
    <xf numFmtId="0" fontId="2" fillId="2" borderId="59" xfId="2" applyFont="1" applyFill="1" applyBorder="1" applyAlignment="1" applyProtection="1">
      <alignment horizontal="center"/>
    </xf>
    <xf numFmtId="1" fontId="10" fillId="2" borderId="25" xfId="2" applyNumberFormat="1" applyFont="1" applyFill="1" applyBorder="1" applyAlignment="1" applyProtection="1">
      <alignment horizontal="center"/>
    </xf>
    <xf numFmtId="1" fontId="10" fillId="2" borderId="69" xfId="2" applyNumberFormat="1" applyFont="1" applyFill="1" applyBorder="1" applyAlignment="1" applyProtection="1">
      <alignment horizontal="center"/>
    </xf>
    <xf numFmtId="0" fontId="19" fillId="2" borderId="9" xfId="2" applyFont="1" applyFill="1" applyBorder="1" applyAlignment="1" applyProtection="1">
      <alignment horizontal="left" vertical="center"/>
    </xf>
    <xf numFmtId="0" fontId="2" fillId="2" borderId="70" xfId="2" applyFill="1" applyBorder="1" applyAlignment="1" applyProtection="1">
      <alignment horizontal="center"/>
    </xf>
    <xf numFmtId="1" fontId="10" fillId="2" borderId="40" xfId="2" applyNumberFormat="1" applyFont="1" applyFill="1" applyBorder="1" applyAlignment="1" applyProtection="1">
      <alignment horizontal="center"/>
    </xf>
    <xf numFmtId="1" fontId="10" fillId="2" borderId="53" xfId="2" applyNumberFormat="1" applyFont="1" applyFill="1" applyBorder="1" applyAlignment="1" applyProtection="1">
      <alignment horizontal="center"/>
    </xf>
    <xf numFmtId="164" fontId="5" fillId="3" borderId="20" xfId="0" applyNumberFormat="1" applyFont="1" applyFill="1" applyBorder="1" applyAlignment="1" applyProtection="1">
      <alignment horizontal="center" vertical="center" wrapText="1" shrinkToFit="1"/>
      <protection locked="0"/>
    </xf>
    <xf numFmtId="164" fontId="5" fillId="3" borderId="29" xfId="0" applyNumberFormat="1" applyFont="1" applyFill="1" applyBorder="1" applyAlignment="1" applyProtection="1">
      <alignment horizontal="center" vertical="center" wrapText="1" shrinkToFit="1"/>
      <protection locked="0"/>
    </xf>
    <xf numFmtId="164" fontId="5" fillId="3" borderId="30" xfId="0" applyNumberFormat="1" applyFont="1" applyFill="1" applyBorder="1" applyAlignment="1" applyProtection="1">
      <alignment horizontal="center" vertical="center" wrapText="1" shrinkToFit="1"/>
      <protection locked="0"/>
    </xf>
    <xf numFmtId="164" fontId="5" fillId="3" borderId="46" xfId="0" applyNumberFormat="1" applyFont="1" applyFill="1" applyBorder="1" applyAlignment="1" applyProtection="1">
      <alignment horizontal="center" vertical="center" wrapText="1" shrinkToFit="1"/>
      <protection locked="0"/>
    </xf>
    <xf numFmtId="164" fontId="5" fillId="3" borderId="28" xfId="0" applyNumberFormat="1" applyFont="1" applyFill="1" applyBorder="1" applyAlignment="1" applyProtection="1">
      <alignment horizontal="center" vertical="center" wrapText="1" shrinkToFit="1"/>
      <protection locked="0"/>
    </xf>
    <xf numFmtId="164" fontId="5" fillId="3" borderId="13" xfId="0" applyNumberFormat="1" applyFont="1" applyFill="1" applyBorder="1" applyAlignment="1" applyProtection="1">
      <alignment horizontal="center" vertical="center" wrapText="1" shrinkToFit="1"/>
      <protection locked="0"/>
    </xf>
    <xf numFmtId="0" fontId="2" fillId="2" borderId="10" xfId="2" applyFont="1" applyFill="1" applyBorder="1" applyAlignment="1" applyProtection="1">
      <alignment horizontal="center"/>
    </xf>
    <xf numFmtId="1" fontId="2" fillId="2" borderId="0" xfId="2" applyNumberFormat="1" applyFont="1" applyFill="1" applyBorder="1" applyAlignment="1" applyProtection="1">
      <alignment horizontal="center"/>
    </xf>
    <xf numFmtId="0" fontId="2" fillId="2" borderId="2" xfId="2" applyFont="1" applyFill="1" applyBorder="1" applyAlignment="1" applyProtection="1">
      <alignment horizontal="center"/>
    </xf>
    <xf numFmtId="3" fontId="0" fillId="0" borderId="0" xfId="0" applyNumberFormat="1" applyBorder="1" applyAlignment="1" applyProtection="1">
      <alignment horizontal="center" vertical="center"/>
    </xf>
    <xf numFmtId="3" fontId="0" fillId="0" borderId="11" xfId="0" applyNumberFormat="1" applyBorder="1" applyAlignment="1" applyProtection="1">
      <alignment horizontal="center" vertical="center"/>
    </xf>
    <xf numFmtId="14" fontId="6" fillId="3" borderId="8" xfId="2" applyNumberFormat="1" applyFont="1" applyFill="1" applyBorder="1" applyAlignment="1" applyProtection="1">
      <alignment horizontal="center" vertical="center"/>
    </xf>
    <xf numFmtId="0" fontId="6" fillId="3" borderId="5" xfId="2" applyFont="1" applyFill="1" applyBorder="1" applyAlignment="1" applyProtection="1">
      <alignment horizontal="center" vertical="center"/>
    </xf>
    <xf numFmtId="0" fontId="6" fillId="3" borderId="8" xfId="2" applyFont="1" applyFill="1" applyBorder="1" applyAlignment="1" applyProtection="1">
      <alignment horizontal="center" vertical="center"/>
    </xf>
    <xf numFmtId="0" fontId="5" fillId="3" borderId="28" xfId="0" applyFont="1" applyFill="1" applyBorder="1" applyAlignment="1" applyProtection="1">
      <alignment horizontal="center" vertical="center" wrapText="1" shrinkToFit="1"/>
    </xf>
    <xf numFmtId="164" fontId="5" fillId="3" borderId="20" xfId="0" applyNumberFormat="1" applyFont="1" applyFill="1" applyBorder="1" applyAlignment="1" applyProtection="1">
      <alignment horizontal="center" vertical="center" wrapText="1" shrinkToFit="1"/>
    </xf>
    <xf numFmtId="164" fontId="5" fillId="3" borderId="46" xfId="0" applyNumberFormat="1" applyFont="1" applyFill="1" applyBorder="1" applyAlignment="1" applyProtection="1">
      <alignment horizontal="center" vertical="center" wrapText="1" shrinkToFit="1"/>
    </xf>
    <xf numFmtId="164" fontId="6" fillId="3" borderId="28" xfId="0" applyNumberFormat="1" applyFont="1" applyFill="1" applyBorder="1" applyAlignment="1" applyProtection="1">
      <alignment horizontal="center" vertical="center" wrapText="1" shrinkToFit="1"/>
    </xf>
    <xf numFmtId="0" fontId="5" fillId="3" borderId="12" xfId="0" applyNumberFormat="1" applyFont="1" applyFill="1" applyBorder="1" applyAlignment="1" applyProtection="1">
      <alignment horizontal="center" vertical="center" wrapText="1" shrinkToFit="1"/>
    </xf>
    <xf numFmtId="164" fontId="5" fillId="3" borderId="29" xfId="0" applyNumberFormat="1" applyFont="1" applyFill="1" applyBorder="1" applyAlignment="1" applyProtection="1">
      <alignment horizontal="center" vertical="center" wrapText="1" shrinkToFit="1"/>
    </xf>
    <xf numFmtId="164" fontId="5" fillId="3" borderId="28" xfId="0" applyNumberFormat="1" applyFont="1" applyFill="1" applyBorder="1" applyAlignment="1" applyProtection="1">
      <alignment horizontal="center" vertical="center" wrapText="1" shrinkToFit="1"/>
    </xf>
    <xf numFmtId="167" fontId="5" fillId="3" borderId="13" xfId="0" applyNumberFormat="1" applyFont="1" applyFill="1" applyBorder="1" applyAlignment="1" applyProtection="1">
      <alignment horizontal="center" vertical="center" wrapText="1" shrinkToFit="1"/>
    </xf>
    <xf numFmtId="164" fontId="5" fillId="3" borderId="30" xfId="0" applyNumberFormat="1" applyFont="1" applyFill="1" applyBorder="1" applyAlignment="1" applyProtection="1">
      <alignment horizontal="center" vertical="center" wrapText="1" shrinkToFit="1"/>
    </xf>
    <xf numFmtId="164" fontId="5" fillId="3" borderId="13" xfId="0" applyNumberFormat="1" applyFont="1" applyFill="1" applyBorder="1" applyAlignment="1" applyProtection="1">
      <alignment horizontal="center" vertical="center" wrapText="1" shrinkToFit="1"/>
    </xf>
    <xf numFmtId="166" fontId="2" fillId="3" borderId="12" xfId="2" applyNumberFormat="1" applyFill="1" applyBorder="1" applyAlignment="1" applyProtection="1">
      <alignment horizontal="center"/>
    </xf>
    <xf numFmtId="169" fontId="6" fillId="4" borderId="5" xfId="2" applyNumberFormat="1" applyFont="1" applyFill="1" applyBorder="1" applyAlignment="1" applyProtection="1">
      <alignment horizontal="center"/>
    </xf>
    <xf numFmtId="0" fontId="2" fillId="0" borderId="14" xfId="2" applyBorder="1" applyProtection="1"/>
    <xf numFmtId="0" fontId="2" fillId="0" borderId="6" xfId="2" applyBorder="1" applyProtection="1"/>
    <xf numFmtId="169" fontId="6" fillId="4" borderId="5" xfId="2" applyNumberFormat="1" applyFont="1" applyFill="1" applyBorder="1" applyAlignment="1" applyProtection="1">
      <alignment horizontal="center" vertical="center"/>
    </xf>
    <xf numFmtId="168" fontId="6" fillId="4" borderId="5" xfId="2" applyNumberFormat="1" applyFont="1" applyFill="1" applyBorder="1" applyAlignment="1" applyProtection="1">
      <alignment horizontal="center"/>
    </xf>
    <xf numFmtId="166" fontId="2" fillId="0" borderId="12" xfId="2" applyNumberFormat="1" applyFont="1" applyFill="1" applyBorder="1" applyAlignment="1" applyProtection="1">
      <alignment horizontal="center"/>
    </xf>
    <xf numFmtId="168" fontId="5" fillId="0" borderId="15" xfId="2" applyNumberFormat="1" applyFont="1" applyFill="1" applyBorder="1" applyAlignment="1" applyProtection="1">
      <alignment horizontal="center" vertical="center"/>
    </xf>
    <xf numFmtId="168" fontId="5" fillId="0" borderId="48" xfId="2" applyNumberFormat="1" applyFont="1" applyFill="1" applyBorder="1" applyAlignment="1" applyProtection="1">
      <alignment horizontal="center" vertical="center"/>
    </xf>
    <xf numFmtId="168" fontId="5" fillId="0" borderId="42" xfId="2" applyNumberFormat="1" applyFont="1" applyFill="1" applyBorder="1" applyAlignment="1" applyProtection="1">
      <alignment horizontal="center" vertical="center"/>
    </xf>
    <xf numFmtId="168" fontId="5" fillId="0" borderId="12" xfId="2" applyNumberFormat="1" applyFont="1" applyFill="1" applyBorder="1" applyAlignment="1" applyProtection="1">
      <alignment horizontal="center" vertical="center"/>
    </xf>
    <xf numFmtId="168" fontId="5" fillId="0" borderId="43" xfId="2" applyNumberFormat="1" applyFont="1" applyFill="1" applyBorder="1" applyAlignment="1" applyProtection="1">
      <alignment horizontal="center" vertical="center"/>
      <protection hidden="1"/>
    </xf>
    <xf numFmtId="168" fontId="5" fillId="0" borderId="13" xfId="2" applyNumberFormat="1" applyFont="1" applyFill="1" applyBorder="1" applyAlignment="1" applyProtection="1">
      <alignment horizontal="center" vertical="center"/>
    </xf>
    <xf numFmtId="1" fontId="2" fillId="11" borderId="63" xfId="2" applyNumberFormat="1" applyFont="1" applyFill="1" applyBorder="1" applyAlignment="1" applyProtection="1">
      <alignment horizontal="center" vertical="center"/>
      <protection locked="0"/>
    </xf>
    <xf numFmtId="1" fontId="2" fillId="11" borderId="54" xfId="2" applyNumberFormat="1" applyFont="1" applyFill="1" applyBorder="1" applyAlignment="1" applyProtection="1">
      <alignment horizontal="center" vertical="center"/>
      <protection locked="0"/>
    </xf>
    <xf numFmtId="1" fontId="2" fillId="11" borderId="62" xfId="2" applyNumberFormat="1" applyFont="1" applyFill="1" applyBorder="1" applyAlignment="1" applyProtection="1">
      <alignment horizontal="center" vertical="center"/>
      <protection locked="0"/>
    </xf>
    <xf numFmtId="0" fontId="2" fillId="0" borderId="0" xfId="2" applyAlignment="1" applyProtection="1">
      <alignment horizontal="center"/>
      <protection hidden="1"/>
    </xf>
    <xf numFmtId="0" fontId="0" fillId="0" borderId="0" xfId="0" applyProtection="1">
      <protection hidden="1"/>
    </xf>
    <xf numFmtId="1" fontId="2" fillId="0" borderId="36" xfId="2" applyNumberFormat="1" applyFill="1" applyBorder="1" applyAlignment="1" applyProtection="1">
      <alignment horizontal="center" vertical="center"/>
      <protection hidden="1"/>
    </xf>
    <xf numFmtId="0" fontId="2" fillId="0" borderId="55" xfId="2" applyFont="1" applyFill="1" applyBorder="1" applyAlignment="1" applyProtection="1">
      <alignment horizontal="center" vertical="center"/>
      <protection hidden="1"/>
    </xf>
    <xf numFmtId="1" fontId="25" fillId="9" borderId="55" xfId="1" applyNumberFormat="1" applyFont="1" applyBorder="1" applyAlignment="1" applyProtection="1">
      <alignment horizontal="center" vertical="center"/>
      <protection hidden="1"/>
    </xf>
    <xf numFmtId="1" fontId="2" fillId="0" borderId="0" xfId="2" applyNumberFormat="1" applyFill="1" applyBorder="1" applyAlignment="1" applyProtection="1">
      <alignment horizontal="center" vertical="center"/>
      <protection hidden="1"/>
    </xf>
    <xf numFmtId="1" fontId="2" fillId="0" borderId="3" xfId="2" applyNumberFormat="1" applyBorder="1" applyAlignment="1" applyProtection="1">
      <alignment horizontal="center"/>
      <protection hidden="1"/>
    </xf>
    <xf numFmtId="0" fontId="8" fillId="0" borderId="14" xfId="2" applyFont="1" applyBorder="1" applyAlignment="1" applyProtection="1">
      <alignment horizontal="left"/>
      <protection hidden="1"/>
    </xf>
    <xf numFmtId="0" fontId="2" fillId="0" borderId="14" xfId="2" applyBorder="1" applyAlignment="1" applyProtection="1">
      <alignment horizontal="center"/>
      <protection hidden="1"/>
    </xf>
    <xf numFmtId="0" fontId="2" fillId="0" borderId="6" xfId="2" applyBorder="1" applyAlignment="1" applyProtection="1">
      <alignment horizontal="center"/>
      <protection hidden="1"/>
    </xf>
    <xf numFmtId="0" fontId="9" fillId="0" borderId="0" xfId="2" applyFont="1" applyBorder="1" applyAlignment="1" applyProtection="1">
      <alignment horizontal="left"/>
      <protection hidden="1"/>
    </xf>
    <xf numFmtId="0" fontId="2" fillId="0" borderId="0" xfId="2" applyBorder="1" applyAlignment="1" applyProtection="1">
      <alignment horizontal="center"/>
      <protection hidden="1"/>
    </xf>
    <xf numFmtId="0" fontId="2" fillId="0" borderId="11" xfId="2" applyBorder="1" applyAlignment="1" applyProtection="1">
      <alignment horizontal="center"/>
      <protection hidden="1"/>
    </xf>
    <xf numFmtId="0" fontId="2" fillId="0" borderId="4" xfId="2" applyFont="1" applyBorder="1" applyAlignment="1" applyProtection="1">
      <alignment horizontal="left"/>
      <protection hidden="1"/>
    </xf>
    <xf numFmtId="0" fontId="2" fillId="0" borderId="4" xfId="2" applyBorder="1" applyAlignment="1" applyProtection="1">
      <alignment horizontal="center"/>
      <protection hidden="1"/>
    </xf>
    <xf numFmtId="0" fontId="2" fillId="0" borderId="7" xfId="2" applyBorder="1" applyAlignment="1" applyProtection="1">
      <alignment horizontal="center"/>
      <protection hidden="1"/>
    </xf>
    <xf numFmtId="0" fontId="2" fillId="0" borderId="10" xfId="2" applyBorder="1" applyProtection="1"/>
    <xf numFmtId="0" fontId="2" fillId="0" borderId="2" xfId="2" applyBorder="1" applyProtection="1"/>
    <xf numFmtId="0" fontId="6" fillId="12" borderId="27" xfId="2" applyFont="1" applyFill="1" applyBorder="1" applyAlignment="1" applyProtection="1">
      <alignment vertical="center"/>
    </xf>
    <xf numFmtId="0" fontId="6" fillId="12" borderId="2" xfId="2" applyFont="1" applyFill="1" applyBorder="1" applyAlignment="1" applyProtection="1">
      <alignment vertical="center"/>
    </xf>
    <xf numFmtId="0" fontId="5" fillId="12" borderId="26" xfId="2" applyFont="1" applyFill="1" applyBorder="1" applyAlignment="1" applyProtection="1">
      <alignment vertical="center"/>
    </xf>
    <xf numFmtId="0" fontId="5" fillId="12" borderId="27" xfId="2" applyFont="1" applyFill="1" applyBorder="1" applyAlignment="1" applyProtection="1">
      <alignment horizontal="center" vertical="center" wrapText="1"/>
    </xf>
    <xf numFmtId="0" fontId="5" fillId="12" borderId="54" xfId="2" applyFont="1" applyFill="1" applyBorder="1" applyAlignment="1" applyProtection="1">
      <alignment horizontal="center" vertical="center" wrapText="1"/>
    </xf>
    <xf numFmtId="0" fontId="5" fillId="12" borderId="2" xfId="2" applyFont="1" applyFill="1" applyBorder="1" applyAlignment="1" applyProtection="1">
      <alignment horizontal="center" vertical="center" wrapText="1"/>
    </xf>
    <xf numFmtId="0" fontId="6" fillId="12" borderId="5" xfId="2" applyFont="1" applyFill="1" applyBorder="1" applyAlignment="1" applyProtection="1">
      <alignment horizontal="center" vertical="center"/>
    </xf>
    <xf numFmtId="0" fontId="6" fillId="12" borderId="3" xfId="2" applyFont="1" applyFill="1" applyBorder="1" applyAlignment="1" applyProtection="1">
      <alignment horizontal="center" vertical="center"/>
    </xf>
    <xf numFmtId="0" fontId="6" fillId="12" borderId="38" xfId="2" applyFont="1" applyFill="1" applyBorder="1" applyAlignment="1" applyProtection="1">
      <alignment vertical="center"/>
    </xf>
    <xf numFmtId="0" fontId="6" fillId="12" borderId="4" xfId="2" applyFont="1" applyFill="1" applyBorder="1" applyAlignment="1" applyProtection="1">
      <alignment vertical="center"/>
    </xf>
    <xf numFmtId="0" fontId="5" fillId="12" borderId="18" xfId="0" applyFont="1" applyFill="1" applyBorder="1" applyAlignment="1" applyProtection="1">
      <alignment horizontal="center" vertical="center" wrapText="1" shrinkToFit="1"/>
    </xf>
    <xf numFmtId="0" fontId="5" fillId="12" borderId="21" xfId="0" applyFont="1" applyFill="1" applyBorder="1" applyAlignment="1" applyProtection="1">
      <alignment horizontal="center" vertical="center" wrapText="1" shrinkToFit="1"/>
    </xf>
    <xf numFmtId="0" fontId="5" fillId="12" borderId="23" xfId="0" applyNumberFormat="1" applyFont="1" applyFill="1" applyBorder="1" applyAlignment="1" applyProtection="1">
      <alignment horizontal="left" vertical="center" wrapText="1" shrinkToFit="1"/>
    </xf>
    <xf numFmtId="0" fontId="5" fillId="12" borderId="19" xfId="0" applyFont="1" applyFill="1" applyBorder="1" applyAlignment="1" applyProtection="1">
      <alignment horizontal="left" vertical="center" wrapText="1" shrinkToFit="1"/>
    </xf>
    <xf numFmtId="0" fontId="5" fillId="12" borderId="24" xfId="0" applyFont="1" applyFill="1" applyBorder="1" applyAlignment="1" applyProtection="1">
      <alignment horizontal="left" vertical="center" wrapText="1" shrinkToFit="1"/>
    </xf>
    <xf numFmtId="0" fontId="6" fillId="12" borderId="29" xfId="2" applyFont="1" applyFill="1" applyBorder="1" applyAlignment="1" applyProtection="1">
      <alignment horizontal="center" vertical="center"/>
    </xf>
    <xf numFmtId="0" fontId="6" fillId="12" borderId="25" xfId="2" applyFont="1" applyFill="1" applyBorder="1" applyAlignment="1" applyProtection="1">
      <alignment horizontal="center" vertical="center"/>
    </xf>
    <xf numFmtId="0" fontId="6" fillId="12" borderId="5" xfId="2" applyFont="1" applyFill="1" applyBorder="1" applyProtection="1"/>
    <xf numFmtId="0" fontId="6" fillId="12" borderId="5" xfId="2" applyFont="1" applyFill="1" applyBorder="1" applyAlignment="1" applyProtection="1">
      <alignment horizontal="center"/>
    </xf>
    <xf numFmtId="0" fontId="6" fillId="12" borderId="26" xfId="2" applyFont="1" applyFill="1" applyBorder="1" applyAlignment="1" applyProtection="1">
      <alignment horizontal="left"/>
    </xf>
    <xf numFmtId="0" fontId="6" fillId="12" borderId="26" xfId="2" applyFont="1" applyFill="1" applyBorder="1" applyProtection="1"/>
    <xf numFmtId="0" fontId="6" fillId="12" borderId="6" xfId="2" applyFont="1" applyFill="1" applyBorder="1" applyAlignment="1" applyProtection="1">
      <alignment horizontal="center"/>
    </xf>
    <xf numFmtId="0" fontId="6" fillId="12" borderId="5" xfId="2" applyFont="1" applyFill="1" applyBorder="1" applyAlignment="1" applyProtection="1">
      <alignment vertical="center"/>
    </xf>
    <xf numFmtId="0" fontId="10" fillId="4" borderId="2" xfId="4" applyFont="1" applyFill="1" applyBorder="1" applyAlignment="1" applyProtection="1">
      <alignment horizontal="left" vertical="top" wrapText="1"/>
    </xf>
    <xf numFmtId="0" fontId="10" fillId="4" borderId="4" xfId="4" applyFont="1" applyFill="1" applyBorder="1" applyAlignment="1" applyProtection="1">
      <alignment horizontal="left" vertical="top" wrapText="1"/>
    </xf>
    <xf numFmtId="0" fontId="10" fillId="4" borderId="7" xfId="4" applyFont="1" applyFill="1" applyBorder="1" applyAlignment="1" applyProtection="1">
      <alignment horizontal="left" vertical="top" wrapText="1"/>
    </xf>
    <xf numFmtId="0" fontId="10" fillId="4" borderId="10" xfId="2" applyFont="1" applyFill="1" applyBorder="1" applyAlignment="1" applyProtection="1">
      <alignment horizontal="left" vertical="top" wrapText="1"/>
    </xf>
    <xf numFmtId="0" fontId="10" fillId="4" borderId="0" xfId="2" applyFont="1" applyFill="1" applyBorder="1" applyAlignment="1" applyProtection="1">
      <alignment horizontal="left" vertical="top" wrapText="1"/>
    </xf>
    <xf numFmtId="0" fontId="10" fillId="4" borderId="11" xfId="2" applyFont="1" applyFill="1" applyBorder="1" applyAlignment="1" applyProtection="1">
      <alignment horizontal="left" vertical="top" wrapText="1"/>
    </xf>
    <xf numFmtId="0" fontId="21" fillId="4" borderId="1" xfId="2" applyFont="1" applyFill="1" applyBorder="1" applyAlignment="1" applyProtection="1">
      <alignment horizontal="left" vertical="top" wrapText="1"/>
    </xf>
    <xf numFmtId="0" fontId="21" fillId="4" borderId="14" xfId="2" applyFont="1" applyFill="1" applyBorder="1" applyAlignment="1" applyProtection="1">
      <alignment horizontal="left" vertical="top" wrapText="1"/>
    </xf>
    <xf numFmtId="0" fontId="21" fillId="4" borderId="6" xfId="2" applyFont="1" applyFill="1" applyBorder="1" applyAlignment="1" applyProtection="1">
      <alignment horizontal="left" vertical="top" wrapText="1"/>
    </xf>
    <xf numFmtId="0" fontId="2" fillId="4" borderId="1" xfId="4" applyFill="1" applyBorder="1" applyAlignment="1" applyProtection="1">
      <alignment horizontal="left" vertical="top" wrapText="1"/>
    </xf>
    <xf numFmtId="0" fontId="2" fillId="4" borderId="14" xfId="4" applyFill="1" applyBorder="1" applyAlignment="1" applyProtection="1">
      <alignment horizontal="left" vertical="top" wrapText="1"/>
    </xf>
    <xf numFmtId="0" fontId="2" fillId="4" borderId="6" xfId="4" applyFill="1" applyBorder="1" applyAlignment="1" applyProtection="1">
      <alignment horizontal="left" vertical="top" wrapText="1"/>
    </xf>
    <xf numFmtId="0" fontId="2" fillId="4" borderId="2" xfId="4" applyFill="1" applyBorder="1" applyAlignment="1" applyProtection="1">
      <alignment horizontal="left" vertical="top" wrapText="1"/>
    </xf>
    <xf numFmtId="0" fontId="2" fillId="4" borderId="4" xfId="4" applyFill="1" applyBorder="1" applyAlignment="1" applyProtection="1">
      <alignment horizontal="left" vertical="top" wrapText="1"/>
    </xf>
    <xf numFmtId="0" fontId="2" fillId="4" borderId="7" xfId="4" applyFill="1" applyBorder="1" applyAlignment="1" applyProtection="1">
      <alignment horizontal="left" vertical="top" wrapText="1"/>
    </xf>
    <xf numFmtId="0" fontId="10" fillId="4" borderId="9" xfId="2" applyFont="1" applyFill="1" applyBorder="1" applyAlignment="1" applyProtection="1">
      <alignment horizontal="left" vertical="top" wrapText="1"/>
    </xf>
    <xf numFmtId="0" fontId="10" fillId="4" borderId="3" xfId="2" applyFont="1" applyFill="1" applyBorder="1" applyAlignment="1" applyProtection="1">
      <alignment horizontal="left" vertical="top" wrapText="1"/>
    </xf>
    <xf numFmtId="0" fontId="10" fillId="4" borderId="26" xfId="2" applyFont="1" applyFill="1" applyBorder="1" applyAlignment="1" applyProtection="1">
      <alignment horizontal="left" vertical="top" wrapText="1"/>
    </xf>
    <xf numFmtId="0" fontId="10" fillId="4" borderId="2" xfId="2" applyFont="1" applyFill="1" applyBorder="1" applyAlignment="1" applyProtection="1">
      <alignment horizontal="left" vertical="top" wrapText="1"/>
    </xf>
    <xf numFmtId="0" fontId="10" fillId="4" borderId="4" xfId="2" applyFont="1" applyFill="1" applyBorder="1" applyAlignment="1" applyProtection="1">
      <alignment horizontal="left" vertical="top" wrapText="1"/>
    </xf>
    <xf numFmtId="0" fontId="10" fillId="4" borderId="7" xfId="2" applyFont="1" applyFill="1" applyBorder="1" applyAlignment="1" applyProtection="1">
      <alignment horizontal="left" vertical="top" wrapText="1"/>
    </xf>
    <xf numFmtId="0" fontId="8" fillId="4" borderId="9" xfId="2" applyFont="1" applyFill="1" applyBorder="1" applyAlignment="1" applyProtection="1">
      <alignment horizontal="left" vertical="top" wrapText="1"/>
    </xf>
    <xf numFmtId="0" fontId="8" fillId="4" borderId="3" xfId="2" applyFont="1" applyFill="1" applyBorder="1" applyAlignment="1" applyProtection="1">
      <alignment horizontal="left" vertical="top" wrapText="1"/>
    </xf>
    <xf numFmtId="0" fontId="8" fillId="4" borderId="26" xfId="2" applyFont="1" applyFill="1" applyBorder="1" applyAlignment="1" applyProtection="1">
      <alignment horizontal="left" vertical="top" wrapText="1"/>
    </xf>
    <xf numFmtId="0" fontId="2" fillId="4" borderId="1" xfId="2" applyFill="1" applyBorder="1" applyAlignment="1" applyProtection="1">
      <alignment horizontal="left" vertical="top" wrapText="1"/>
    </xf>
    <xf numFmtId="0" fontId="2" fillId="4" borderId="14" xfId="2" applyFill="1" applyBorder="1" applyAlignment="1" applyProtection="1">
      <alignment horizontal="left" vertical="top" wrapText="1"/>
    </xf>
    <xf numFmtId="0" fontId="2" fillId="4" borderId="6" xfId="2" applyFill="1" applyBorder="1" applyAlignment="1" applyProtection="1">
      <alignment horizontal="left" vertical="top" wrapText="1"/>
    </xf>
    <xf numFmtId="0" fontId="2" fillId="4" borderId="2" xfId="2" applyFill="1" applyBorder="1" applyAlignment="1" applyProtection="1">
      <alignment horizontal="left" vertical="top" wrapText="1"/>
    </xf>
    <xf numFmtId="0" fontId="2" fillId="4" borderId="4" xfId="2" applyFill="1" applyBorder="1" applyAlignment="1" applyProtection="1">
      <alignment horizontal="left" vertical="top" wrapText="1"/>
    </xf>
    <xf numFmtId="0" fontId="2" fillId="4" borderId="7" xfId="2" applyFill="1" applyBorder="1" applyAlignment="1" applyProtection="1">
      <alignment horizontal="left" vertical="top" wrapText="1"/>
    </xf>
    <xf numFmtId="0" fontId="2" fillId="4" borderId="10" xfId="2" applyFont="1" applyFill="1" applyBorder="1" applyAlignment="1" applyProtection="1">
      <alignment horizontal="left" vertical="top" wrapText="1"/>
    </xf>
    <xf numFmtId="0" fontId="0" fillId="0" borderId="1" xfId="0" applyBorder="1" applyAlignment="1">
      <alignment horizontal="left" wrapText="1"/>
    </xf>
    <xf numFmtId="0" fontId="0" fillId="0" borderId="14" xfId="0" applyBorder="1" applyAlignment="1">
      <alignment horizontal="left" wrapText="1"/>
    </xf>
    <xf numFmtId="0" fontId="0" fillId="0" borderId="6" xfId="0" applyBorder="1" applyAlignment="1">
      <alignment horizontal="left" wrapText="1"/>
    </xf>
    <xf numFmtId="0" fontId="0" fillId="0" borderId="10" xfId="0" applyBorder="1" applyAlignment="1">
      <alignment horizontal="left" wrapText="1"/>
    </xf>
    <xf numFmtId="0" fontId="0" fillId="0" borderId="0" xfId="0" applyBorder="1" applyAlignment="1">
      <alignment horizontal="left" wrapText="1"/>
    </xf>
    <xf numFmtId="0" fontId="0" fillId="0" borderId="11" xfId="0" applyBorder="1" applyAlignment="1">
      <alignment horizontal="left" wrapText="1"/>
    </xf>
    <xf numFmtId="0" fontId="0" fillId="0" borderId="2" xfId="0" applyBorder="1" applyAlignment="1">
      <alignment horizontal="left" wrapText="1"/>
    </xf>
    <xf numFmtId="0" fontId="0" fillId="0" borderId="4" xfId="0" applyBorder="1" applyAlignment="1">
      <alignment horizontal="left" wrapText="1"/>
    </xf>
    <xf numFmtId="0" fontId="0" fillId="0" borderId="7" xfId="0" applyBorder="1" applyAlignment="1">
      <alignment horizontal="left" wrapText="1"/>
    </xf>
    <xf numFmtId="0" fontId="2" fillId="0" borderId="14" xfId="2" applyBorder="1" applyProtection="1"/>
    <xf numFmtId="0" fontId="2" fillId="0" borderId="6" xfId="2" applyBorder="1" applyProtection="1"/>
    <xf numFmtId="0" fontId="2" fillId="4" borderId="1" xfId="2" applyFont="1" applyFill="1" applyBorder="1" applyAlignment="1" applyProtection="1">
      <alignment horizontal="left" vertical="top" wrapText="1"/>
    </xf>
    <xf numFmtId="0" fontId="2" fillId="4" borderId="14" xfId="2" applyFont="1" applyFill="1" applyBorder="1" applyAlignment="1" applyProtection="1">
      <alignment horizontal="left" vertical="top" wrapText="1"/>
    </xf>
    <xf numFmtId="0" fontId="2" fillId="4" borderId="6" xfId="2" applyFont="1" applyFill="1" applyBorder="1" applyAlignment="1" applyProtection="1">
      <alignment horizontal="left" vertical="top" wrapText="1"/>
    </xf>
    <xf numFmtId="0" fontId="2" fillId="4" borderId="2" xfId="2" applyFont="1" applyFill="1" applyBorder="1" applyAlignment="1" applyProtection="1">
      <alignment horizontal="left" vertical="top" wrapText="1"/>
    </xf>
    <xf numFmtId="0" fontId="2" fillId="4" borderId="4" xfId="2" applyFont="1" applyFill="1" applyBorder="1" applyAlignment="1" applyProtection="1">
      <alignment horizontal="left" vertical="top" wrapText="1"/>
    </xf>
    <xf numFmtId="0" fontId="2" fillId="4" borderId="7" xfId="2" applyFont="1" applyFill="1" applyBorder="1" applyAlignment="1" applyProtection="1">
      <alignment horizontal="left" vertical="top" wrapText="1"/>
    </xf>
    <xf numFmtId="0" fontId="2" fillId="4" borderId="9" xfId="2" applyFont="1" applyFill="1" applyBorder="1" applyAlignment="1" applyProtection="1">
      <alignment horizontal="left" vertical="top" wrapText="1"/>
    </xf>
    <xf numFmtId="0" fontId="2" fillId="4" borderId="3" xfId="2" applyFill="1" applyBorder="1" applyAlignment="1" applyProtection="1">
      <alignment horizontal="left" vertical="top" wrapText="1"/>
    </xf>
    <xf numFmtId="0" fontId="2" fillId="4" borderId="26" xfId="2" applyFill="1" applyBorder="1" applyAlignment="1" applyProtection="1">
      <alignment horizontal="left" vertical="top" wrapText="1"/>
    </xf>
    <xf numFmtId="0" fontId="2" fillId="4" borderId="9" xfId="2" applyFill="1" applyBorder="1" applyAlignment="1" applyProtection="1">
      <alignment horizontal="left" vertical="top" wrapText="1"/>
    </xf>
    <xf numFmtId="0" fontId="16" fillId="4" borderId="9" xfId="2" applyFont="1" applyFill="1" applyBorder="1" applyAlignment="1" applyProtection="1">
      <alignment horizontal="left" vertical="top" wrapText="1"/>
    </xf>
    <xf numFmtId="0" fontId="16" fillId="4" borderId="3" xfId="2" applyFont="1" applyFill="1" applyBorder="1" applyAlignment="1" applyProtection="1">
      <alignment horizontal="left" vertical="top" wrapText="1"/>
    </xf>
    <xf numFmtId="0" fontId="16" fillId="4" borderId="26" xfId="2" applyFont="1" applyFill="1" applyBorder="1" applyAlignment="1" applyProtection="1">
      <alignment horizontal="left" vertical="top" wrapText="1"/>
    </xf>
    <xf numFmtId="0" fontId="18" fillId="0" borderId="9" xfId="2" applyFont="1" applyFill="1" applyBorder="1" applyAlignment="1" applyProtection="1">
      <alignment horizontal="center" vertical="center"/>
    </xf>
    <xf numFmtId="0" fontId="18" fillId="0" borderId="3" xfId="2" applyFont="1" applyFill="1" applyBorder="1" applyAlignment="1" applyProtection="1">
      <alignment horizontal="center" vertical="center"/>
    </xf>
    <xf numFmtId="0" fontId="18" fillId="0" borderId="26" xfId="2" applyFont="1" applyFill="1" applyBorder="1" applyAlignment="1" applyProtection="1">
      <alignment horizontal="center" vertical="center"/>
    </xf>
    <xf numFmtId="0" fontId="5" fillId="12" borderId="22" xfId="0" applyFont="1" applyFill="1" applyBorder="1" applyAlignment="1" applyProtection="1">
      <alignment horizontal="left" vertical="center" wrapText="1" shrinkToFit="1"/>
    </xf>
    <xf numFmtId="0" fontId="5" fillId="12" borderId="21" xfId="0" applyFont="1" applyFill="1" applyBorder="1" applyAlignment="1" applyProtection="1">
      <alignment horizontal="left" vertical="center" wrapText="1" shrinkToFit="1"/>
    </xf>
    <xf numFmtId="0" fontId="5" fillId="12" borderId="12" xfId="0" applyFont="1" applyFill="1" applyBorder="1" applyAlignment="1" applyProtection="1">
      <alignment horizontal="left" vertical="center" wrapText="1" shrinkToFit="1"/>
    </xf>
    <xf numFmtId="0" fontId="20" fillId="3" borderId="22" xfId="0" applyFont="1" applyFill="1" applyBorder="1" applyAlignment="1" applyProtection="1">
      <alignment horizontal="left" vertical="center" wrapText="1" shrinkToFit="1"/>
      <protection locked="0"/>
    </xf>
    <xf numFmtId="0" fontId="20" fillId="3" borderId="29" xfId="0" applyFont="1" applyFill="1" applyBorder="1" applyAlignment="1" applyProtection="1">
      <alignment horizontal="left" vertical="center" wrapText="1" shrinkToFit="1"/>
      <protection locked="0"/>
    </xf>
    <xf numFmtId="0" fontId="20" fillId="3" borderId="12" xfId="0" applyFont="1" applyFill="1" applyBorder="1" applyAlignment="1" applyProtection="1">
      <alignment horizontal="left" vertical="center" wrapText="1" shrinkToFit="1"/>
      <protection locked="0"/>
    </xf>
    <xf numFmtId="0" fontId="5" fillId="12" borderId="50" xfId="0" applyFont="1" applyFill="1" applyBorder="1" applyAlignment="1" applyProtection="1">
      <alignment horizontal="left" vertical="center" wrapText="1" shrinkToFit="1"/>
    </xf>
    <xf numFmtId="0" fontId="5" fillId="12" borderId="45" xfId="0" applyFont="1" applyFill="1" applyBorder="1" applyAlignment="1" applyProtection="1">
      <alignment horizontal="left" vertical="center" wrapText="1" shrinkToFit="1"/>
    </xf>
    <xf numFmtId="0" fontId="5" fillId="12" borderId="37" xfId="0" applyFont="1" applyFill="1" applyBorder="1" applyAlignment="1" applyProtection="1">
      <alignment horizontal="left" vertical="center" wrapText="1" shrinkToFit="1"/>
    </xf>
    <xf numFmtId="0" fontId="5" fillId="12" borderId="18" xfId="0" applyFont="1" applyFill="1" applyBorder="1" applyAlignment="1" applyProtection="1">
      <alignment horizontal="left" vertical="center" wrapText="1" shrinkToFit="1"/>
    </xf>
    <xf numFmtId="0" fontId="5" fillId="12" borderId="53" xfId="0" applyFont="1" applyFill="1" applyBorder="1" applyAlignment="1" applyProtection="1">
      <alignment horizontal="left" vertical="center" wrapText="1" shrinkToFit="1"/>
    </xf>
    <xf numFmtId="0" fontId="5" fillId="12" borderId="52" xfId="0" applyFont="1" applyFill="1" applyBorder="1" applyAlignment="1" applyProtection="1">
      <alignment horizontal="left" vertical="center" wrapText="1" shrinkToFit="1"/>
    </xf>
    <xf numFmtId="0" fontId="29" fillId="12" borderId="14" xfId="2" applyFont="1" applyFill="1" applyBorder="1" applyAlignment="1" applyProtection="1">
      <alignment horizontal="left" vertical="center"/>
    </xf>
    <xf numFmtId="0" fontId="29" fillId="12" borderId="4" xfId="2" applyFont="1" applyFill="1" applyBorder="1" applyAlignment="1" applyProtection="1">
      <alignment horizontal="left" vertical="center"/>
    </xf>
    <xf numFmtId="3" fontId="29" fillId="12" borderId="1" xfId="2" applyNumberFormat="1" applyFont="1" applyFill="1" applyBorder="1" applyAlignment="1" applyProtection="1">
      <alignment horizontal="right" vertical="center"/>
    </xf>
    <xf numFmtId="3" fontId="29" fillId="12" borderId="14" xfId="2" applyNumberFormat="1" applyFont="1" applyFill="1" applyBorder="1" applyAlignment="1" applyProtection="1">
      <alignment horizontal="right" vertical="center"/>
    </xf>
    <xf numFmtId="3" fontId="29" fillId="12" borderId="2" xfId="2" applyNumberFormat="1" applyFont="1" applyFill="1" applyBorder="1" applyAlignment="1" applyProtection="1">
      <alignment horizontal="right" vertical="center"/>
    </xf>
    <xf numFmtId="3" fontId="29" fillId="12" borderId="4" xfId="2" applyNumberFormat="1" applyFont="1" applyFill="1" applyBorder="1" applyAlignment="1" applyProtection="1">
      <alignment horizontal="right" vertical="center"/>
    </xf>
    <xf numFmtId="0" fontId="6" fillId="12" borderId="2" xfId="2" applyFont="1" applyFill="1" applyBorder="1" applyAlignment="1" applyProtection="1">
      <alignment horizontal="center" vertical="center"/>
    </xf>
    <xf numFmtId="0" fontId="6" fillId="12" borderId="4" xfId="2" applyFont="1" applyFill="1" applyBorder="1" applyAlignment="1" applyProtection="1">
      <alignment horizontal="center" vertical="center"/>
    </xf>
    <xf numFmtId="0" fontId="6" fillId="12" borderId="7" xfId="2" applyFont="1" applyFill="1" applyBorder="1" applyAlignment="1" applyProtection="1">
      <alignment horizontal="center" vertical="center"/>
    </xf>
    <xf numFmtId="0" fontId="20" fillId="3" borderId="42" xfId="0" applyFont="1" applyFill="1" applyBorder="1" applyAlignment="1" applyProtection="1">
      <alignment horizontal="left" vertical="center" wrapText="1" shrinkToFit="1"/>
      <protection locked="0"/>
    </xf>
    <xf numFmtId="0" fontId="20" fillId="3" borderId="41" xfId="0" applyFont="1" applyFill="1" applyBorder="1" applyAlignment="1" applyProtection="1">
      <alignment horizontal="left" vertical="center" wrapText="1" shrinkToFit="1"/>
      <protection locked="0"/>
    </xf>
    <xf numFmtId="0" fontId="20" fillId="3" borderId="51" xfId="0" applyFont="1" applyFill="1" applyBorder="1" applyAlignment="1" applyProtection="1">
      <alignment horizontal="left" vertical="center" wrapText="1" shrinkToFit="1"/>
      <protection locked="0"/>
    </xf>
    <xf numFmtId="0" fontId="5" fillId="12" borderId="44" xfId="0" applyFont="1" applyFill="1" applyBorder="1" applyAlignment="1" applyProtection="1">
      <alignment horizontal="left" vertical="center" wrapText="1" shrinkToFit="1"/>
    </xf>
    <xf numFmtId="0" fontId="5" fillId="12" borderId="48" xfId="0" applyFont="1" applyFill="1" applyBorder="1" applyAlignment="1" applyProtection="1">
      <alignment horizontal="left" vertical="center" wrapText="1" shrinkToFit="1"/>
    </xf>
    <xf numFmtId="0" fontId="20" fillId="3" borderId="15" xfId="0" applyFont="1" applyFill="1" applyBorder="1" applyAlignment="1" applyProtection="1">
      <alignment horizontal="left" vertical="center" wrapText="1" shrinkToFit="1"/>
      <protection locked="0"/>
    </xf>
    <xf numFmtId="0" fontId="20" fillId="3" borderId="16" xfId="0" applyFont="1" applyFill="1" applyBorder="1" applyAlignment="1" applyProtection="1">
      <alignment horizontal="left" vertical="center" wrapText="1" shrinkToFit="1"/>
      <protection locked="0"/>
    </xf>
    <xf numFmtId="0" fontId="20" fillId="3" borderId="17" xfId="0" applyFont="1" applyFill="1" applyBorder="1" applyAlignment="1" applyProtection="1">
      <alignment horizontal="left" vertical="center" wrapText="1" shrinkToFit="1"/>
      <protection locked="0"/>
    </xf>
    <xf numFmtId="0" fontId="27" fillId="12" borderId="1" xfId="2" applyFont="1" applyFill="1" applyBorder="1" applyAlignment="1" applyProtection="1">
      <alignment horizontal="center" vertical="center" textRotation="90"/>
    </xf>
    <xf numFmtId="0" fontId="27" fillId="12" borderId="10" xfId="2" applyFont="1" applyFill="1" applyBorder="1" applyAlignment="1" applyProtection="1">
      <alignment horizontal="center" vertical="center" textRotation="90"/>
    </xf>
    <xf numFmtId="0" fontId="27" fillId="12" borderId="2" xfId="2" applyFont="1" applyFill="1" applyBorder="1" applyAlignment="1" applyProtection="1">
      <alignment horizontal="center" vertical="center" textRotation="90"/>
    </xf>
    <xf numFmtId="0" fontId="7" fillId="3" borderId="42" xfId="2" applyFont="1" applyFill="1" applyBorder="1" applyAlignment="1" applyProtection="1">
      <alignment horizontal="left"/>
      <protection locked="0"/>
    </xf>
    <xf numFmtId="0" fontId="7" fillId="3" borderId="21" xfId="2" applyFont="1" applyFill="1" applyBorder="1" applyAlignment="1" applyProtection="1">
      <alignment horizontal="left"/>
      <protection locked="0"/>
    </xf>
    <xf numFmtId="0" fontId="27" fillId="7" borderId="9" xfId="2" applyFont="1" applyFill="1" applyBorder="1" applyAlignment="1" applyProtection="1">
      <alignment horizontal="center" vertical="center"/>
    </xf>
    <xf numFmtId="0" fontId="27" fillId="7" borderId="3" xfId="2" applyFont="1" applyFill="1" applyBorder="1" applyAlignment="1" applyProtection="1">
      <alignment horizontal="center" vertical="center"/>
    </xf>
    <xf numFmtId="0" fontId="27" fillId="7" borderId="26" xfId="2" applyFont="1" applyFill="1" applyBorder="1" applyAlignment="1" applyProtection="1">
      <alignment horizontal="center" vertical="center"/>
    </xf>
    <xf numFmtId="0" fontId="6" fillId="12" borderId="15" xfId="2" applyFont="1" applyFill="1" applyBorder="1" applyAlignment="1" applyProtection="1">
      <alignment horizontal="center"/>
    </xf>
    <xf numFmtId="0" fontId="6" fillId="12" borderId="16" xfId="2" applyFont="1" applyFill="1" applyBorder="1" applyAlignment="1" applyProtection="1">
      <alignment horizontal="center"/>
    </xf>
    <xf numFmtId="0" fontId="6" fillId="12" borderId="17" xfId="2" applyFont="1" applyFill="1" applyBorder="1" applyAlignment="1" applyProtection="1">
      <alignment horizontal="center"/>
    </xf>
    <xf numFmtId="0" fontId="14" fillId="3" borderId="34" xfId="2" applyFont="1" applyFill="1" applyBorder="1" applyAlignment="1" applyProtection="1">
      <alignment horizontal="left" vertical="top" wrapText="1"/>
      <protection locked="0"/>
    </xf>
    <xf numFmtId="0" fontId="17" fillId="3" borderId="31" xfId="2" applyFont="1" applyFill="1" applyBorder="1" applyAlignment="1" applyProtection="1">
      <alignment horizontal="left" vertical="top" wrapText="1"/>
      <protection locked="0"/>
    </xf>
    <xf numFmtId="0" fontId="17" fillId="3" borderId="32" xfId="2" applyFont="1" applyFill="1" applyBorder="1" applyAlignment="1" applyProtection="1">
      <alignment horizontal="left" vertical="top" wrapText="1"/>
      <protection locked="0"/>
    </xf>
    <xf numFmtId="0" fontId="17" fillId="3" borderId="10" xfId="2" applyFont="1" applyFill="1" applyBorder="1" applyAlignment="1" applyProtection="1">
      <alignment horizontal="left" vertical="top" wrapText="1"/>
      <protection locked="0"/>
    </xf>
    <xf numFmtId="0" fontId="17" fillId="3" borderId="0" xfId="2" applyFont="1" applyFill="1" applyBorder="1" applyAlignment="1" applyProtection="1">
      <alignment horizontal="left" vertical="top" wrapText="1"/>
      <protection locked="0"/>
    </xf>
    <xf numFmtId="0" fontId="17" fillId="3" borderId="11" xfId="2" applyFont="1" applyFill="1" applyBorder="1" applyAlignment="1" applyProtection="1">
      <alignment horizontal="left" vertical="top" wrapText="1"/>
      <protection locked="0"/>
    </xf>
    <xf numFmtId="0" fontId="17" fillId="3" borderId="2" xfId="2" applyFont="1" applyFill="1" applyBorder="1" applyAlignment="1" applyProtection="1">
      <alignment horizontal="left" vertical="top" wrapText="1"/>
      <protection locked="0"/>
    </xf>
    <xf numFmtId="0" fontId="17" fillId="3" borderId="4" xfId="2" applyFont="1" applyFill="1" applyBorder="1" applyAlignment="1" applyProtection="1">
      <alignment horizontal="left" vertical="top" wrapText="1"/>
      <protection locked="0"/>
    </xf>
    <xf numFmtId="0" fontId="17" fillId="3" borderId="7" xfId="2" applyFont="1" applyFill="1" applyBorder="1" applyAlignment="1" applyProtection="1">
      <alignment horizontal="left" vertical="top" wrapText="1"/>
      <protection locked="0"/>
    </xf>
    <xf numFmtId="0" fontId="6" fillId="12" borderId="45" xfId="2" applyFont="1" applyFill="1" applyBorder="1" applyAlignment="1" applyProtection="1">
      <alignment horizontal="center"/>
    </xf>
    <xf numFmtId="0" fontId="14" fillId="3" borderId="42" xfId="2" applyFont="1" applyFill="1" applyBorder="1" applyAlignment="1" applyProtection="1">
      <alignment horizontal="left" vertical="center" wrapText="1"/>
      <protection locked="0"/>
    </xf>
    <xf numFmtId="0" fontId="17" fillId="3" borderId="21" xfId="2" applyFont="1" applyFill="1" applyBorder="1" applyAlignment="1" applyProtection="1">
      <alignment horizontal="left" vertical="center" wrapText="1"/>
      <protection locked="0"/>
    </xf>
    <xf numFmtId="0" fontId="2" fillId="3" borderId="42" xfId="2" applyFont="1" applyFill="1" applyBorder="1" applyAlignment="1" applyProtection="1">
      <alignment horizontal="left" vertical="center" wrapText="1"/>
      <protection locked="0"/>
    </xf>
    <xf numFmtId="0" fontId="2" fillId="3" borderId="21" xfId="2" applyFont="1" applyFill="1" applyBorder="1" applyAlignment="1" applyProtection="1">
      <alignment horizontal="left" vertical="center" wrapText="1"/>
      <protection locked="0"/>
    </xf>
    <xf numFmtId="0" fontId="14" fillId="3" borderId="42" xfId="2" applyFont="1" applyFill="1" applyBorder="1" applyAlignment="1" applyProtection="1">
      <alignment horizontal="left" wrapText="1"/>
      <protection locked="0"/>
    </xf>
    <xf numFmtId="0" fontId="17" fillId="3" borderId="21" xfId="2" applyFont="1" applyFill="1" applyBorder="1" applyAlignment="1" applyProtection="1">
      <alignment horizontal="left" wrapText="1"/>
      <protection locked="0"/>
    </xf>
    <xf numFmtId="0" fontId="2" fillId="3" borderId="42" xfId="2" applyFont="1" applyFill="1" applyBorder="1" applyAlignment="1" applyProtection="1">
      <alignment horizontal="left" wrapText="1"/>
      <protection locked="0"/>
    </xf>
    <xf numFmtId="0" fontId="2" fillId="3" borderId="21" xfId="2" applyFont="1" applyFill="1" applyBorder="1" applyAlignment="1" applyProtection="1">
      <alignment horizontal="left" wrapText="1"/>
      <protection locked="0"/>
    </xf>
    <xf numFmtId="0" fontId="2" fillId="3" borderId="43" xfId="2" applyFont="1" applyFill="1" applyBorder="1" applyAlignment="1" applyProtection="1">
      <alignment horizontal="left" wrapText="1"/>
      <protection locked="0"/>
    </xf>
    <xf numFmtId="0" fontId="2" fillId="3" borderId="23" xfId="2" applyFont="1" applyFill="1" applyBorder="1" applyAlignment="1" applyProtection="1">
      <alignment horizontal="left" wrapText="1"/>
      <protection locked="0"/>
    </xf>
    <xf numFmtId="0" fontId="6" fillId="12" borderId="14" xfId="2" applyFont="1" applyFill="1" applyBorder="1" applyAlignment="1" applyProtection="1">
      <alignment horizontal="center" vertical="center"/>
    </xf>
    <xf numFmtId="164" fontId="6" fillId="3" borderId="6" xfId="0" applyNumberFormat="1" applyFont="1" applyFill="1" applyBorder="1" applyAlignment="1" applyProtection="1">
      <alignment horizontal="center" vertical="center" wrapText="1" shrinkToFit="1"/>
      <protection locked="0"/>
    </xf>
    <xf numFmtId="164" fontId="6" fillId="3" borderId="7" xfId="0" applyNumberFormat="1" applyFont="1" applyFill="1" applyBorder="1" applyAlignment="1" applyProtection="1">
      <alignment horizontal="center" vertical="center" wrapText="1" shrinkToFit="1"/>
      <protection locked="0"/>
    </xf>
    <xf numFmtId="0" fontId="2" fillId="3" borderId="43" xfId="2" applyFont="1" applyFill="1" applyBorder="1" applyAlignment="1" applyProtection="1">
      <alignment horizontal="left" vertical="center" wrapText="1"/>
      <protection locked="0"/>
    </xf>
    <xf numFmtId="0" fontId="2" fillId="3" borderId="23" xfId="2" applyFont="1" applyFill="1" applyBorder="1" applyAlignment="1" applyProtection="1">
      <alignment horizontal="left" vertical="center" wrapText="1"/>
      <protection locked="0"/>
    </xf>
    <xf numFmtId="0" fontId="20" fillId="3" borderId="49" xfId="0" applyFont="1" applyFill="1" applyBorder="1" applyAlignment="1" applyProtection="1">
      <alignment horizontal="left" vertical="center" wrapText="1" shrinkToFit="1"/>
      <protection locked="0"/>
    </xf>
    <xf numFmtId="0" fontId="20" fillId="3" borderId="47" xfId="0" applyFont="1" applyFill="1" applyBorder="1" applyAlignment="1" applyProtection="1">
      <alignment horizontal="left" vertical="center" wrapText="1" shrinkToFit="1"/>
      <protection locked="0"/>
    </xf>
    <xf numFmtId="0" fontId="20" fillId="3" borderId="33" xfId="0" applyFont="1" applyFill="1" applyBorder="1" applyAlignment="1" applyProtection="1">
      <alignment horizontal="left" vertical="center" wrapText="1" shrinkToFit="1"/>
      <protection locked="0"/>
    </xf>
    <xf numFmtId="0" fontId="17" fillId="3" borderId="42" xfId="2" applyFont="1" applyFill="1" applyBorder="1" applyAlignment="1" applyProtection="1">
      <alignment horizontal="left" vertical="center" wrapText="1"/>
      <protection locked="0"/>
    </xf>
    <xf numFmtId="0" fontId="7" fillId="2" borderId="1" xfId="2" applyFont="1" applyFill="1" applyBorder="1" applyAlignment="1" applyProtection="1">
      <alignment horizontal="center" vertical="center"/>
    </xf>
    <xf numFmtId="0" fontId="7" fillId="2" borderId="14" xfId="2" applyFont="1" applyFill="1" applyBorder="1" applyAlignment="1" applyProtection="1">
      <alignment horizontal="center" vertical="center"/>
    </xf>
    <xf numFmtId="0" fontId="5" fillId="12" borderId="42" xfId="0" applyFont="1" applyFill="1" applyBorder="1" applyAlignment="1" applyProtection="1">
      <alignment horizontal="left" vertical="center" wrapText="1" shrinkToFit="1"/>
    </xf>
    <xf numFmtId="0" fontId="0" fillId="12" borderId="41" xfId="0" applyFill="1" applyBorder="1" applyProtection="1"/>
    <xf numFmtId="0" fontId="0" fillId="12" borderId="51" xfId="0" applyFill="1" applyBorder="1" applyProtection="1"/>
    <xf numFmtId="0" fontId="5" fillId="12" borderId="24" xfId="0" applyFont="1" applyFill="1" applyBorder="1" applyAlignment="1" applyProtection="1">
      <alignment horizontal="left" vertical="center" wrapText="1" shrinkToFit="1"/>
    </xf>
    <xf numFmtId="0" fontId="5" fillId="12" borderId="23" xfId="0" applyFont="1" applyFill="1" applyBorder="1" applyAlignment="1" applyProtection="1">
      <alignment horizontal="left" vertical="center" wrapText="1" shrinkToFit="1"/>
    </xf>
    <xf numFmtId="0" fontId="5" fillId="12" borderId="13" xfId="0" applyFont="1" applyFill="1" applyBorder="1" applyAlignment="1" applyProtection="1">
      <alignment horizontal="left" vertical="center" wrapText="1" shrinkToFit="1"/>
    </xf>
    <xf numFmtId="0" fontId="27" fillId="7" borderId="1" xfId="2" applyFont="1" applyFill="1" applyBorder="1" applyAlignment="1" applyProtection="1">
      <alignment horizontal="center" vertical="center"/>
    </xf>
    <xf numFmtId="0" fontId="27" fillId="7" borderId="14" xfId="2" applyFont="1" applyFill="1" applyBorder="1" applyAlignment="1" applyProtection="1">
      <alignment horizontal="center" vertical="center"/>
    </xf>
    <xf numFmtId="0" fontId="14" fillId="2" borderId="10" xfId="2" applyFont="1" applyFill="1" applyBorder="1" applyAlignment="1" applyProtection="1">
      <alignment horizontal="center" vertical="center" wrapText="1"/>
    </xf>
    <xf numFmtId="0" fontId="14" fillId="2" borderId="0" xfId="2" applyFont="1" applyFill="1" applyBorder="1" applyAlignment="1" applyProtection="1">
      <alignment horizontal="center" vertical="center" wrapText="1"/>
    </xf>
    <xf numFmtId="0" fontId="14" fillId="2" borderId="2" xfId="2" applyFont="1" applyFill="1" applyBorder="1" applyAlignment="1" applyProtection="1">
      <alignment horizontal="center" vertical="center" wrapText="1"/>
    </xf>
    <xf numFmtId="0" fontId="14" fillId="2" borderId="4" xfId="2" applyFont="1" applyFill="1" applyBorder="1" applyAlignment="1" applyProtection="1">
      <alignment horizontal="center" vertical="center" wrapText="1"/>
    </xf>
    <xf numFmtId="166" fontId="7" fillId="3" borderId="42" xfId="2" applyNumberFormat="1" applyFont="1" applyFill="1" applyBorder="1" applyAlignment="1" applyProtection="1">
      <alignment horizontal="left"/>
    </xf>
    <xf numFmtId="166" fontId="7" fillId="3" borderId="21" xfId="2" applyNumberFormat="1" applyFont="1" applyFill="1" applyBorder="1" applyAlignment="1" applyProtection="1">
      <alignment horizontal="left"/>
    </xf>
    <xf numFmtId="166" fontId="14" fillId="3" borderId="34" xfId="2" applyNumberFormat="1" applyFont="1" applyFill="1" applyBorder="1" applyAlignment="1" applyProtection="1">
      <alignment horizontal="left" vertical="top"/>
    </xf>
    <xf numFmtId="166" fontId="17" fillId="3" borderId="31" xfId="2" applyNumberFormat="1" applyFont="1" applyFill="1" applyBorder="1" applyAlignment="1" applyProtection="1">
      <alignment horizontal="left" vertical="top"/>
    </xf>
    <xf numFmtId="166" fontId="17" fillId="3" borderId="10" xfId="2" applyNumberFormat="1" applyFont="1" applyFill="1" applyBorder="1" applyAlignment="1" applyProtection="1">
      <alignment horizontal="left" vertical="top"/>
    </xf>
    <xf numFmtId="166" fontId="17" fillId="3" borderId="0" xfId="2" applyNumberFormat="1" applyFont="1" applyFill="1" applyBorder="1" applyAlignment="1" applyProtection="1">
      <alignment horizontal="left" vertical="top"/>
    </xf>
    <xf numFmtId="166" fontId="17" fillId="3" borderId="2" xfId="2" applyNumberFormat="1" applyFont="1" applyFill="1" applyBorder="1" applyAlignment="1" applyProtection="1">
      <alignment horizontal="left" vertical="top"/>
    </xf>
    <xf numFmtId="166" fontId="17" fillId="3" borderId="4" xfId="2" applyNumberFormat="1" applyFont="1" applyFill="1" applyBorder="1" applyAlignment="1" applyProtection="1">
      <alignment horizontal="left" vertical="top"/>
    </xf>
    <xf numFmtId="166" fontId="17" fillId="3" borderId="42" xfId="2" applyNumberFormat="1" applyFont="1" applyFill="1" applyBorder="1" applyAlignment="1" applyProtection="1">
      <alignment horizontal="left"/>
    </xf>
    <xf numFmtId="166" fontId="17" fillId="3" borderId="21" xfId="2" applyNumberFormat="1" applyFont="1" applyFill="1" applyBorder="1" applyAlignment="1" applyProtection="1">
      <alignment horizontal="left"/>
    </xf>
    <xf numFmtId="0" fontId="7" fillId="7" borderId="1" xfId="2" applyFont="1" applyFill="1" applyBorder="1" applyAlignment="1" applyProtection="1">
      <alignment horizontal="center" vertical="center"/>
    </xf>
    <xf numFmtId="0" fontId="7" fillId="7" borderId="14" xfId="2" applyFont="1" applyFill="1" applyBorder="1" applyAlignment="1" applyProtection="1">
      <alignment horizontal="center" vertical="center"/>
    </xf>
    <xf numFmtId="0" fontId="7" fillId="7" borderId="6" xfId="2" applyFont="1" applyFill="1" applyBorder="1" applyAlignment="1" applyProtection="1">
      <alignment horizontal="center" vertical="center"/>
    </xf>
    <xf numFmtId="0" fontId="6" fillId="12" borderId="1" xfId="2" applyFont="1" applyFill="1" applyBorder="1" applyAlignment="1" applyProtection="1">
      <alignment horizontal="center"/>
    </xf>
    <xf numFmtId="0" fontId="6" fillId="12" borderId="14" xfId="2" applyFont="1" applyFill="1" applyBorder="1" applyAlignment="1" applyProtection="1">
      <alignment horizontal="center"/>
    </xf>
    <xf numFmtId="0" fontId="6" fillId="12" borderId="6" xfId="2" applyFont="1" applyFill="1" applyBorder="1" applyAlignment="1" applyProtection="1">
      <alignment horizontal="center"/>
    </xf>
    <xf numFmtId="0" fontId="6" fillId="12" borderId="2" xfId="2" applyFont="1" applyFill="1" applyBorder="1" applyAlignment="1" applyProtection="1">
      <alignment horizontal="center"/>
    </xf>
    <xf numFmtId="0" fontId="6" fillId="12" borderId="4" xfId="2" applyFont="1" applyFill="1" applyBorder="1" applyAlignment="1" applyProtection="1">
      <alignment horizontal="center"/>
    </xf>
    <xf numFmtId="0" fontId="6" fillId="12" borderId="7" xfId="2" applyFont="1" applyFill="1" applyBorder="1" applyAlignment="1" applyProtection="1">
      <alignment horizontal="center"/>
    </xf>
    <xf numFmtId="0" fontId="5" fillId="7" borderId="1" xfId="2" applyFont="1" applyFill="1" applyBorder="1" applyAlignment="1" applyProtection="1">
      <alignment horizontal="center" vertical="center"/>
    </xf>
    <xf numFmtId="0" fontId="5" fillId="7" borderId="14" xfId="2" applyFont="1" applyFill="1" applyBorder="1" applyAlignment="1" applyProtection="1">
      <alignment horizontal="center" vertical="center"/>
    </xf>
    <xf numFmtId="0" fontId="20" fillId="3" borderId="22" xfId="0" applyFont="1" applyFill="1" applyBorder="1" applyAlignment="1" applyProtection="1">
      <alignment horizontal="left" vertical="center" wrapText="1" shrinkToFit="1"/>
    </xf>
    <xf numFmtId="0" fontId="20" fillId="3" borderId="29" xfId="0" applyFont="1" applyFill="1" applyBorder="1" applyAlignment="1" applyProtection="1">
      <alignment horizontal="left" vertical="center" wrapText="1" shrinkToFit="1"/>
    </xf>
    <xf numFmtId="0" fontId="20" fillId="3" borderId="12" xfId="0" applyFont="1" applyFill="1" applyBorder="1" applyAlignment="1" applyProtection="1">
      <alignment horizontal="left" vertical="center" wrapText="1" shrinkToFit="1"/>
    </xf>
    <xf numFmtId="0" fontId="20" fillId="3" borderId="49" xfId="0" applyFont="1" applyFill="1" applyBorder="1" applyAlignment="1" applyProtection="1">
      <alignment horizontal="left" vertical="center" wrapText="1" shrinkToFit="1"/>
    </xf>
    <xf numFmtId="0" fontId="20" fillId="3" borderId="47" xfId="0" applyFont="1" applyFill="1" applyBorder="1" applyAlignment="1" applyProtection="1">
      <alignment horizontal="left" vertical="center" wrapText="1" shrinkToFit="1"/>
    </xf>
    <xf numFmtId="0" fontId="20" fillId="3" borderId="33" xfId="0" applyFont="1" applyFill="1" applyBorder="1" applyAlignment="1" applyProtection="1">
      <alignment horizontal="left" vertical="center" wrapText="1" shrinkToFit="1"/>
    </xf>
    <xf numFmtId="166" fontId="14" fillId="3" borderId="34" xfId="2" applyNumberFormat="1" applyFont="1" applyFill="1" applyBorder="1" applyAlignment="1" applyProtection="1">
      <alignment horizontal="left" vertical="top" wrapText="1"/>
    </xf>
    <xf numFmtId="166" fontId="17" fillId="3" borderId="31" xfId="2" applyNumberFormat="1" applyFont="1" applyFill="1" applyBorder="1" applyAlignment="1" applyProtection="1">
      <alignment horizontal="left" vertical="top" wrapText="1"/>
    </xf>
    <xf numFmtId="166" fontId="17" fillId="3" borderId="10" xfId="2" applyNumberFormat="1" applyFont="1" applyFill="1" applyBorder="1" applyAlignment="1" applyProtection="1">
      <alignment horizontal="left" vertical="top" wrapText="1"/>
    </xf>
    <xf numFmtId="166" fontId="17" fillId="3" borderId="0" xfId="2" applyNumberFormat="1" applyFont="1" applyFill="1" applyBorder="1" applyAlignment="1" applyProtection="1">
      <alignment horizontal="left" vertical="top" wrapText="1"/>
    </xf>
    <xf numFmtId="166" fontId="17" fillId="3" borderId="2" xfId="2" applyNumberFormat="1" applyFont="1" applyFill="1" applyBorder="1" applyAlignment="1" applyProtection="1">
      <alignment horizontal="left" vertical="top" wrapText="1"/>
    </xf>
    <xf numFmtId="166" fontId="17" fillId="3" borderId="4" xfId="2" applyNumberFormat="1" applyFont="1" applyFill="1" applyBorder="1" applyAlignment="1" applyProtection="1">
      <alignment horizontal="left" vertical="top" wrapText="1"/>
    </xf>
    <xf numFmtId="164" fontId="6" fillId="3" borderId="6" xfId="0" applyNumberFormat="1" applyFont="1" applyFill="1" applyBorder="1" applyAlignment="1" applyProtection="1">
      <alignment horizontal="center" vertical="center" wrapText="1" shrinkToFit="1"/>
    </xf>
    <xf numFmtId="164" fontId="6" fillId="3" borderId="7" xfId="0" applyNumberFormat="1" applyFont="1" applyFill="1" applyBorder="1" applyAlignment="1" applyProtection="1">
      <alignment horizontal="center" vertical="center" wrapText="1" shrinkToFit="1"/>
    </xf>
    <xf numFmtId="0" fontId="20" fillId="3" borderId="15" xfId="0" applyFont="1" applyFill="1" applyBorder="1" applyAlignment="1" applyProtection="1">
      <alignment horizontal="left" vertical="center" wrapText="1" shrinkToFit="1"/>
    </xf>
    <xf numFmtId="0" fontId="20" fillId="3" borderId="16" xfId="0" applyFont="1" applyFill="1" applyBorder="1" applyAlignment="1" applyProtection="1">
      <alignment horizontal="left" vertical="center" wrapText="1" shrinkToFit="1"/>
    </xf>
    <xf numFmtId="0" fontId="20" fillId="3" borderId="17" xfId="0" applyFont="1" applyFill="1" applyBorder="1" applyAlignment="1" applyProtection="1">
      <alignment horizontal="left" vertical="center" wrapText="1" shrinkToFit="1"/>
    </xf>
    <xf numFmtId="0" fontId="8" fillId="6" borderId="46" xfId="2" applyFont="1" applyFill="1" applyBorder="1" applyAlignment="1" applyProtection="1">
      <alignment horizontal="center" vertical="center" wrapText="1"/>
    </xf>
    <xf numFmtId="0" fontId="8" fillId="6" borderId="30" xfId="2" applyFont="1" applyFill="1" applyBorder="1" applyAlignment="1" applyProtection="1">
      <alignment horizontal="center" vertical="center" wrapText="1"/>
    </xf>
    <xf numFmtId="0" fontId="8" fillId="11" borderId="56" xfId="2" applyFont="1" applyFill="1" applyBorder="1" applyAlignment="1" applyProtection="1">
      <alignment horizontal="center" vertical="center" wrapText="1"/>
    </xf>
    <xf numFmtId="0" fontId="8" fillId="11" borderId="8" xfId="2" applyFont="1" applyFill="1" applyBorder="1" applyAlignment="1" applyProtection="1">
      <alignment horizontal="center" vertical="center" wrapText="1"/>
    </xf>
    <xf numFmtId="0" fontId="8" fillId="6" borderId="14" xfId="2" applyFont="1" applyFill="1" applyBorder="1" applyAlignment="1" applyProtection="1">
      <alignment horizontal="center" vertical="center" wrapText="1"/>
    </xf>
    <xf numFmtId="0" fontId="8" fillId="6" borderId="4" xfId="2" applyFont="1" applyFill="1" applyBorder="1" applyAlignment="1" applyProtection="1">
      <alignment horizontal="center" vertical="center" wrapText="1"/>
    </xf>
    <xf numFmtId="0" fontId="8" fillId="6" borderId="6" xfId="2" applyFont="1" applyFill="1" applyBorder="1" applyAlignment="1" applyProtection="1">
      <alignment horizontal="center" vertical="center" wrapText="1"/>
    </xf>
    <xf numFmtId="0" fontId="8" fillId="6" borderId="7" xfId="2" applyFont="1" applyFill="1" applyBorder="1" applyAlignment="1" applyProtection="1">
      <alignment horizontal="center" vertical="center" wrapText="1"/>
    </xf>
    <xf numFmtId="0" fontId="8" fillId="3" borderId="56" xfId="2" applyFont="1" applyFill="1" applyBorder="1" applyAlignment="1" applyProtection="1">
      <alignment horizontal="center" vertical="center" wrapText="1"/>
    </xf>
    <xf numFmtId="0" fontId="8" fillId="3" borderId="8" xfId="2" applyFont="1" applyFill="1" applyBorder="1" applyAlignment="1" applyProtection="1">
      <alignment horizontal="center" vertical="center" wrapText="1"/>
    </xf>
    <xf numFmtId="0" fontId="8" fillId="6" borderId="45" xfId="2" applyFont="1" applyFill="1" applyBorder="1" applyAlignment="1" applyProtection="1">
      <alignment horizontal="center" vertical="center" wrapText="1"/>
      <protection hidden="1"/>
    </xf>
    <xf numFmtId="0" fontId="8" fillId="6" borderId="23" xfId="2" applyFont="1" applyFill="1" applyBorder="1" applyAlignment="1" applyProtection="1">
      <alignment horizontal="center" vertical="center" wrapText="1"/>
      <protection hidden="1"/>
    </xf>
    <xf numFmtId="0" fontId="8" fillId="6" borderId="46" xfId="2" applyFont="1" applyFill="1" applyBorder="1" applyAlignment="1" applyProtection="1">
      <alignment horizontal="center" vertical="center" wrapText="1"/>
      <protection hidden="1"/>
    </xf>
    <xf numFmtId="0" fontId="8" fillId="6" borderId="30" xfId="2" applyFont="1" applyFill="1" applyBorder="1" applyAlignment="1" applyProtection="1">
      <alignment horizontal="center" vertical="center" wrapText="1"/>
      <protection hidden="1"/>
    </xf>
    <xf numFmtId="0" fontId="30" fillId="9" borderId="60" xfId="1" applyFont="1" applyBorder="1" applyAlignment="1" applyProtection="1">
      <alignment horizontal="center" vertical="center" wrapText="1"/>
      <protection hidden="1"/>
    </xf>
    <xf numFmtId="0" fontId="30" fillId="9" borderId="25" xfId="1" applyFont="1" applyBorder="1" applyAlignment="1" applyProtection="1">
      <alignment horizontal="center" vertical="center" wrapText="1"/>
      <protection hidden="1"/>
    </xf>
    <xf numFmtId="0" fontId="8" fillId="6" borderId="50" xfId="2" applyFont="1" applyFill="1" applyBorder="1" applyAlignment="1" applyProtection="1">
      <alignment horizontal="center" vertical="center" wrapText="1"/>
      <protection hidden="1"/>
    </xf>
    <xf numFmtId="0" fontId="8" fillId="6" borderId="61" xfId="2" applyFont="1" applyFill="1" applyBorder="1" applyAlignment="1" applyProtection="1">
      <alignment horizontal="center" vertical="center" wrapText="1"/>
      <protection hidden="1"/>
    </xf>
    <xf numFmtId="0" fontId="8" fillId="6" borderId="45" xfId="2" applyFont="1" applyFill="1" applyBorder="1" applyAlignment="1" applyProtection="1">
      <alignment horizontal="center" vertical="center" wrapText="1"/>
    </xf>
    <xf numFmtId="0" fontId="8" fillId="6" borderId="23" xfId="2" applyFont="1" applyFill="1" applyBorder="1" applyAlignment="1" applyProtection="1">
      <alignment horizontal="center" vertical="center" wrapText="1"/>
    </xf>
    <xf numFmtId="0" fontId="30" fillId="9" borderId="60" xfId="1" applyFont="1" applyBorder="1" applyAlignment="1" applyProtection="1">
      <alignment horizontal="center" vertical="center" wrapText="1"/>
    </xf>
    <xf numFmtId="0" fontId="30" fillId="9" borderId="25" xfId="1" applyFont="1" applyBorder="1" applyAlignment="1" applyProtection="1">
      <alignment horizontal="center" vertical="center" wrapText="1"/>
    </xf>
    <xf numFmtId="0" fontId="8" fillId="6" borderId="50" xfId="2" applyFont="1" applyFill="1" applyBorder="1" applyAlignment="1" applyProtection="1">
      <alignment horizontal="center" vertical="center" wrapText="1"/>
    </xf>
    <xf numFmtId="0" fontId="8" fillId="6" borderId="61" xfId="2" applyFont="1" applyFill="1" applyBorder="1" applyAlignment="1" applyProtection="1">
      <alignment horizontal="center" vertical="center" wrapText="1"/>
    </xf>
    <xf numFmtId="0" fontId="2" fillId="0" borderId="0" xfId="2" applyAlignment="1" applyProtection="1">
      <alignment horizontal="center"/>
    </xf>
    <xf numFmtId="0" fontId="8" fillId="0" borderId="9" xfId="2" applyFont="1" applyBorder="1" applyAlignment="1" applyProtection="1">
      <alignment horizontal="center"/>
    </xf>
    <xf numFmtId="0" fontId="8" fillId="0" borderId="26" xfId="2" applyFont="1" applyBorder="1" applyAlignment="1" applyProtection="1">
      <alignment horizontal="center"/>
    </xf>
    <xf numFmtId="14" fontId="8" fillId="10" borderId="14" xfId="2" applyNumberFormat="1" applyFont="1" applyFill="1" applyBorder="1" applyAlignment="1" applyProtection="1">
      <alignment horizontal="center" vertical="center"/>
    </xf>
    <xf numFmtId="14" fontId="8" fillId="10" borderId="4" xfId="2" applyNumberFormat="1" applyFont="1" applyFill="1" applyBorder="1" applyAlignment="1" applyProtection="1">
      <alignment horizontal="center" vertical="center"/>
    </xf>
    <xf numFmtId="165" fontId="8" fillId="6" borderId="57" xfId="2" applyNumberFormat="1" applyFont="1" applyFill="1" applyBorder="1" applyAlignment="1" applyProtection="1">
      <alignment horizontal="center" vertical="center"/>
    </xf>
    <xf numFmtId="165" fontId="8" fillId="6" borderId="59" xfId="2" applyNumberFormat="1" applyFont="1" applyFill="1" applyBorder="1" applyAlignment="1" applyProtection="1">
      <alignment horizontal="center" vertical="center"/>
    </xf>
  </cellXfs>
  <cellStyles count="7">
    <cellStyle name="Good" xfId="1" builtinId="26"/>
    <cellStyle name="Normal" xfId="0" builtinId="0"/>
    <cellStyle name="Normal 2" xfId="5"/>
    <cellStyle name="Normal 3" xfId="6"/>
    <cellStyle name="Normal_Copy of BMA_KM-#6942799-v12W-CRN_Services_Report_Daily_production_Report_2010_01_09" xfId="2"/>
    <cellStyle name="Percent" xfId="3" builtinId="5"/>
    <cellStyle name="Style 1" xfId="4"/>
  </cellStyles>
  <dxfs count="124">
    <dxf>
      <font>
        <color rgb="FF006600"/>
      </font>
    </dxf>
    <dxf>
      <font>
        <color rgb="FFFF0000"/>
      </font>
    </dxf>
    <dxf>
      <font>
        <color rgb="FF006600"/>
      </font>
    </dxf>
    <dxf>
      <font>
        <color rgb="FFFF0000"/>
      </font>
    </dxf>
    <dxf>
      <font>
        <color rgb="FF006600"/>
      </font>
    </dxf>
    <dxf>
      <font>
        <color rgb="FFFF0000"/>
      </font>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ont>
        <color rgb="FF006600"/>
      </font>
    </dxf>
    <dxf>
      <font>
        <color rgb="FFFF0000"/>
      </font>
    </dxf>
    <dxf>
      <font>
        <color rgb="FF006600"/>
      </font>
    </dxf>
    <dxf>
      <font>
        <color rgb="FFFF0000"/>
      </font>
    </dxf>
    <dxf>
      <font>
        <color rgb="FFFF0000"/>
      </font>
    </dxf>
    <dxf>
      <font>
        <color rgb="FF006600"/>
      </font>
    </dxf>
    <dxf>
      <font>
        <color rgb="FF006600"/>
      </font>
    </dxf>
    <dxf>
      <font>
        <color rgb="FFFF0000"/>
      </font>
    </dxf>
    <dxf>
      <font>
        <color rgb="FF006600"/>
      </font>
    </dxf>
    <dxf>
      <font>
        <color rgb="FFFF0000"/>
      </font>
    </dxf>
    <dxf>
      <font>
        <color rgb="FFFF0000"/>
      </font>
    </dxf>
    <dxf>
      <font>
        <color rgb="FF006600"/>
      </font>
    </dxf>
    <dxf>
      <font>
        <color rgb="FF006600"/>
      </font>
    </dxf>
    <dxf>
      <font>
        <color rgb="FFFF0000"/>
      </font>
    </dxf>
    <dxf>
      <font>
        <color rgb="FF006600"/>
      </font>
    </dxf>
    <dxf>
      <font>
        <color rgb="FFFF0000"/>
      </font>
    </dxf>
    <dxf>
      <font>
        <color rgb="FFFF0000"/>
      </font>
    </dxf>
    <dxf>
      <font>
        <color rgb="FF006600"/>
      </font>
    </dxf>
    <dxf>
      <font>
        <color rgb="FFFF0000"/>
      </font>
    </dxf>
    <dxf>
      <font>
        <color rgb="FF006600"/>
      </font>
    </dxf>
    <dxf>
      <font>
        <color rgb="FF006600"/>
      </font>
    </dxf>
    <dxf>
      <font>
        <color rgb="FFFF0000"/>
      </font>
    </dxf>
    <dxf>
      <font>
        <color rgb="FF006600"/>
      </font>
    </dxf>
    <dxf>
      <font>
        <color rgb="FFFF0000"/>
      </font>
    </dxf>
    <dxf>
      <font>
        <color rgb="FF006600"/>
      </font>
    </dxf>
    <dxf>
      <font>
        <color rgb="FFFF0000"/>
      </font>
    </dxf>
    <dxf>
      <font>
        <color rgb="FF006600"/>
      </font>
    </dxf>
    <dxf>
      <font>
        <color rgb="FFFF0000"/>
      </font>
    </dxf>
    <dxf>
      <fill>
        <patternFill>
          <bgColor indexed="10"/>
        </patternFill>
      </fill>
    </dxf>
    <dxf>
      <fill>
        <patternFill>
          <bgColor indexed="11"/>
        </patternFill>
      </fill>
    </dxf>
    <dxf>
      <fill>
        <patternFill>
          <bgColor indexed="10"/>
        </patternFill>
      </fill>
    </dxf>
    <dxf>
      <fill>
        <patternFill>
          <bgColor indexed="11"/>
        </patternFill>
      </fill>
    </dxf>
    <dxf>
      <font>
        <color rgb="FFFF0000"/>
      </font>
    </dxf>
    <dxf>
      <font>
        <color rgb="FF006600"/>
      </font>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ont>
        <color rgb="FF006600"/>
      </font>
    </dxf>
    <dxf>
      <font>
        <color rgb="FFFF0000"/>
      </font>
    </dxf>
    <dxf>
      <font>
        <color rgb="FF006600"/>
      </font>
    </dxf>
    <dxf>
      <font>
        <color rgb="FFFF0000"/>
      </font>
    </dxf>
    <dxf>
      <font>
        <color rgb="FF006600"/>
      </font>
    </dxf>
    <dxf>
      <font>
        <color rgb="FFFF0000"/>
      </font>
    </dxf>
    <dxf>
      <font>
        <color rgb="FF006600"/>
      </font>
    </dxf>
    <dxf>
      <font>
        <color rgb="FFFF0000"/>
      </font>
    </dxf>
    <dxf>
      <font>
        <color rgb="FF006600"/>
      </font>
    </dxf>
    <dxf>
      <font>
        <color rgb="FFFF0000"/>
      </font>
    </dxf>
    <dxf>
      <font>
        <color rgb="FF006600"/>
      </font>
    </dxf>
    <dxf>
      <font>
        <color rgb="FFFF0000"/>
      </font>
    </dxf>
    <dxf>
      <font>
        <color rgb="FF006600"/>
      </font>
    </dxf>
    <dxf>
      <font>
        <color rgb="FFFF0000"/>
      </font>
    </dxf>
    <dxf>
      <font>
        <color rgb="FF006600"/>
      </font>
    </dxf>
    <dxf>
      <font>
        <color rgb="FFFF0000"/>
      </font>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
      <fill>
        <patternFill>
          <bgColor indexed="10"/>
        </patternFill>
      </fill>
    </dxf>
    <dxf>
      <fill>
        <patternFill>
          <bgColor indexed="11"/>
        </patternFill>
      </fill>
    </dxf>
  </dxfs>
  <tableStyles count="0" defaultTableStyle="TableStyleMedium2" defaultPivotStyle="PivotStyleLight16"/>
  <colors>
    <mruColors>
      <color rgb="FF006600"/>
      <color rgb="FFFFFF99"/>
      <color rgb="FFCCFFCC"/>
      <color rgb="FFCCEC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microsoft.com/office/2006/relationships/vbaProject" Target="vbaProject.bin"/></Relationships>
</file>

<file path=xl/charts/_rels/chart2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0226176"/>
        <c:axId val="230248448"/>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0249984"/>
        <c:axId val="230251520"/>
      </c:lineChart>
      <c:catAx>
        <c:axId val="23022617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0248448"/>
        <c:crosses val="autoZero"/>
        <c:auto val="0"/>
        <c:lblAlgn val="ctr"/>
        <c:lblOffset val="100"/>
        <c:tickLblSkip val="2"/>
        <c:tickMarkSkip val="1"/>
        <c:noMultiLvlLbl val="0"/>
      </c:catAx>
      <c:valAx>
        <c:axId val="230248448"/>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0226176"/>
        <c:crosses val="autoZero"/>
        <c:crossBetween val="between"/>
      </c:valAx>
      <c:catAx>
        <c:axId val="230249984"/>
        <c:scaling>
          <c:orientation val="minMax"/>
        </c:scaling>
        <c:delete val="1"/>
        <c:axPos val="b"/>
        <c:majorTickMark val="out"/>
        <c:minorTickMark val="none"/>
        <c:tickLblPos val="nextTo"/>
        <c:crossAx val="230251520"/>
        <c:crosses val="autoZero"/>
        <c:auto val="1"/>
        <c:lblAlgn val="ctr"/>
        <c:lblOffset val="100"/>
        <c:noMultiLvlLbl val="0"/>
      </c:catAx>
      <c:valAx>
        <c:axId val="230251520"/>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0249984"/>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CM001</a:t>
            </a:r>
            <a:r>
              <a:rPr lang="en-AU" baseline="0"/>
              <a:t> Shift</a:t>
            </a:r>
            <a:r>
              <a:rPr lang="en-AU"/>
              <a:t> Metres</a:t>
            </a:r>
          </a:p>
        </c:rich>
      </c:tx>
      <c:layout/>
      <c:overlay val="1"/>
      <c:spPr>
        <a:noFill/>
        <a:ln w="25400">
          <a:noFill/>
        </a:ln>
      </c:spPr>
    </c:title>
    <c:autoTitleDeleted val="0"/>
    <c:plotArea>
      <c:layout>
        <c:manualLayout>
          <c:layoutTarget val="inner"/>
          <c:xMode val="edge"/>
          <c:yMode val="edge"/>
          <c:x val="4.6511673177630414E-2"/>
          <c:y val="7.8571634098512755E-2"/>
          <c:w val="0.8823928854270453"/>
          <c:h val="0.70535898792983032"/>
        </c:manualLayout>
      </c:layout>
      <c:lineChart>
        <c:grouping val="standard"/>
        <c:varyColors val="0"/>
        <c:ser>
          <c:idx val="1"/>
          <c:order val="0"/>
          <c:tx>
            <c:strRef>
              <c:f>Data!$C$7</c:f>
              <c:strCache>
                <c:ptCount val="1"/>
                <c:pt idx="0">
                  <c:v>CM001 Metres</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Data!$C$9:$C$101</c:f>
              <c:numCache>
                <c:formatCode>0</c:formatCode>
                <c:ptCount val="93"/>
                <c:pt idx="0">
                  <c:v>4</c:v>
                </c:pt>
                <c:pt idx="1">
                  <c:v>4.5</c:v>
                </c:pt>
                <c:pt idx="2">
                  <c:v>5</c:v>
                </c:pt>
                <c:pt idx="3">
                  <c:v>0</c:v>
                </c:pt>
                <c:pt idx="4">
                  <c:v>8.5</c:v>
                </c:pt>
                <c:pt idx="5">
                  <c:v>4</c:v>
                </c:pt>
                <c:pt idx="6">
                  <c:v>0</c:v>
                </c:pt>
                <c:pt idx="7">
                  <c:v>2</c:v>
                </c:pt>
                <c:pt idx="8">
                  <c:v>3</c:v>
                </c:pt>
                <c:pt idx="9">
                  <c:v>4</c:v>
                </c:pt>
                <c:pt idx="10">
                  <c:v>0</c:v>
                </c:pt>
                <c:pt idx="11">
                  <c:v>3</c:v>
                </c:pt>
                <c:pt idx="12">
                  <c:v>5</c:v>
                </c:pt>
                <c:pt idx="13">
                  <c:v>0</c:v>
                </c:pt>
                <c:pt idx="14">
                  <c:v>5</c:v>
                </c:pt>
                <c:pt idx="15">
                  <c:v>2</c:v>
                </c:pt>
                <c:pt idx="16">
                  <c:v>0</c:v>
                </c:pt>
                <c:pt idx="17">
                  <c:v>3</c:v>
                </c:pt>
                <c:pt idx="18">
                  <c:v>4.2</c:v>
                </c:pt>
                <c:pt idx="19">
                  <c:v>0</c:v>
                </c:pt>
                <c:pt idx="20">
                  <c:v>2</c:v>
                </c:pt>
                <c:pt idx="21">
                  <c:v>3</c:v>
                </c:pt>
                <c:pt idx="22">
                  <c:v>2.2000000000000002</c:v>
                </c:pt>
                <c:pt idx="23">
                  <c:v>0</c:v>
                </c:pt>
                <c:pt idx="24">
                  <c:v>4.5</c:v>
                </c:pt>
                <c:pt idx="25">
                  <c:v>3</c:v>
                </c:pt>
                <c:pt idx="26">
                  <c:v>0.5</c:v>
                </c:pt>
                <c:pt idx="27">
                  <c:v>3</c:v>
                </c:pt>
                <c:pt idx="28">
                  <c:v>6.2</c:v>
                </c:pt>
                <c:pt idx="29">
                  <c:v>0</c:v>
                </c:pt>
                <c:pt idx="30">
                  <c:v>7</c:v>
                </c:pt>
                <c:pt idx="31">
                  <c:v>1</c:v>
                </c:pt>
                <c:pt idx="32">
                  <c:v>0</c:v>
                </c:pt>
                <c:pt idx="33">
                  <c:v>3</c:v>
                </c:pt>
                <c:pt idx="34">
                  <c:v>3</c:v>
                </c:pt>
                <c:pt idx="35">
                  <c:v>0</c:v>
                </c:pt>
                <c:pt idx="36">
                  <c:v>0</c:v>
                </c:pt>
                <c:pt idx="37">
                  <c:v>5</c:v>
                </c:pt>
                <c:pt idx="38">
                  <c:v>2.4</c:v>
                </c:pt>
                <c:pt idx="39">
                  <c:v>0</c:v>
                </c:pt>
                <c:pt idx="40">
                  <c:v>8</c:v>
                </c:pt>
                <c:pt idx="41">
                  <c:v>5.4</c:v>
                </c:pt>
                <c:pt idx="42">
                  <c:v>0</c:v>
                </c:pt>
                <c:pt idx="43">
                  <c:v>7</c:v>
                </c:pt>
                <c:pt idx="44">
                  <c:v>6.4</c:v>
                </c:pt>
                <c:pt idx="45">
                  <c:v>0</c:v>
                </c:pt>
                <c:pt idx="46">
                  <c:v>1</c:v>
                </c:pt>
                <c:pt idx="47">
                  <c:v>0</c:v>
                </c:pt>
                <c:pt idx="48">
                  <c:v>0</c:v>
                </c:pt>
                <c:pt idx="49">
                  <c:v>0</c:v>
                </c:pt>
                <c:pt idx="50">
                  <c:v>0</c:v>
                </c:pt>
                <c:pt idx="51">
                  <c:v>15</c:v>
                </c:pt>
                <c:pt idx="52">
                  <c:v>0</c:v>
                </c:pt>
                <c:pt idx="53">
                  <c:v>3</c:v>
                </c:pt>
                <c:pt idx="54">
                  <c:v>9</c:v>
                </c:pt>
                <c:pt idx="55">
                  <c:v>0</c:v>
                </c:pt>
                <c:pt idx="56">
                  <c:v>9</c:v>
                </c:pt>
                <c:pt idx="57">
                  <c:v>9</c:v>
                </c:pt>
                <c:pt idx="58">
                  <c:v>0</c:v>
                </c:pt>
                <c:pt idx="59">
                  <c:v>1</c:v>
                </c:pt>
                <c:pt idx="60">
                  <c:v>0</c:v>
                </c:pt>
                <c:pt idx="61">
                  <c:v>0</c:v>
                </c:pt>
                <c:pt idx="62">
                  <c:v>6</c:v>
                </c:pt>
                <c:pt idx="63">
                  <c:v>8</c:v>
                </c:pt>
                <c:pt idx="64">
                  <c:v>3</c:v>
                </c:pt>
                <c:pt idx="65">
                  <c:v>0</c:v>
                </c:pt>
                <c:pt idx="66">
                  <c:v>11</c:v>
                </c:pt>
                <c:pt idx="67">
                  <c:v>9</c:v>
                </c:pt>
                <c:pt idx="68">
                  <c:v>0</c:v>
                </c:pt>
                <c:pt idx="69">
                  <c:v>10</c:v>
                </c:pt>
                <c:pt idx="70">
                  <c:v>5</c:v>
                </c:pt>
                <c:pt idx="71">
                  <c:v>0</c:v>
                </c:pt>
                <c:pt idx="72">
                  <c:v>5</c:v>
                </c:pt>
                <c:pt idx="73">
                  <c:v>5</c:v>
                </c:pt>
                <c:pt idx="74">
                  <c:v>0</c:v>
                </c:pt>
              </c:numCache>
            </c:numRef>
          </c:val>
          <c:smooth val="0"/>
        </c:ser>
        <c:ser>
          <c:idx val="0"/>
          <c:order val="1"/>
          <c:tx>
            <c:strRef>
              <c:f>Data!$G$7</c:f>
              <c:strCache>
                <c:ptCount val="1"/>
                <c:pt idx="0">
                  <c:v>CM001 Target Metres</c:v>
                </c:pt>
              </c:strCache>
            </c:strRef>
          </c:tx>
          <c:spPr>
            <a:ln w="25400">
              <a:solidFill>
                <a:srgbClr val="00CCFF"/>
              </a:solidFill>
              <a:prstDash val="solid"/>
            </a:ln>
          </c:spPr>
          <c:marker>
            <c:symbol val="none"/>
          </c:marker>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Data!$G$9:$G$101</c:f>
              <c:numCache>
                <c:formatCode>0</c:formatCode>
                <c:ptCount val="93"/>
                <c:pt idx="0">
                  <c:v>0</c:v>
                </c:pt>
                <c:pt idx="1">
                  <c:v>3.71568628159529</c:v>
                </c:pt>
                <c:pt idx="2">
                  <c:v>3.71568628159529</c:v>
                </c:pt>
                <c:pt idx="3">
                  <c:v>0</c:v>
                </c:pt>
                <c:pt idx="4">
                  <c:v>3.71568628159529</c:v>
                </c:pt>
                <c:pt idx="5">
                  <c:v>3.71568628159529</c:v>
                </c:pt>
                <c:pt idx="6">
                  <c:v>0</c:v>
                </c:pt>
                <c:pt idx="7">
                  <c:v>3.71568628159529</c:v>
                </c:pt>
                <c:pt idx="8">
                  <c:v>3.71568628159529</c:v>
                </c:pt>
                <c:pt idx="9">
                  <c:v>3.71568628159529</c:v>
                </c:pt>
                <c:pt idx="10">
                  <c:v>0</c:v>
                </c:pt>
                <c:pt idx="11">
                  <c:v>3.71568628159529</c:v>
                </c:pt>
                <c:pt idx="12">
                  <c:v>4.8442358589327004</c:v>
                </c:pt>
                <c:pt idx="13">
                  <c:v>0</c:v>
                </c:pt>
                <c:pt idx="14">
                  <c:v>6.6722978271134297</c:v>
                </c:pt>
                <c:pt idx="15">
                  <c:v>6.6722978271134297</c:v>
                </c:pt>
                <c:pt idx="16">
                  <c:v>0</c:v>
                </c:pt>
                <c:pt idx="17">
                  <c:v>6.6722978271134297</c:v>
                </c:pt>
                <c:pt idx="18">
                  <c:v>6.6722978271134297</c:v>
                </c:pt>
                <c:pt idx="19">
                  <c:v>0</c:v>
                </c:pt>
                <c:pt idx="20">
                  <c:v>6.6722978271134297</c:v>
                </c:pt>
                <c:pt idx="21">
                  <c:v>7.2313707161951797</c:v>
                </c:pt>
                <c:pt idx="22">
                  <c:v>11.720782109791401</c:v>
                </c:pt>
                <c:pt idx="23">
                  <c:v>0</c:v>
                </c:pt>
                <c:pt idx="24">
                  <c:v>11.720782109791401</c:v>
                </c:pt>
                <c:pt idx="25">
                  <c:v>11.720782109791401</c:v>
                </c:pt>
                <c:pt idx="26">
                  <c:v>0</c:v>
                </c:pt>
                <c:pt idx="27">
                  <c:v>11.720782109791401</c:v>
                </c:pt>
                <c:pt idx="28">
                  <c:v>11.720782109791401</c:v>
                </c:pt>
                <c:pt idx="29">
                  <c:v>0</c:v>
                </c:pt>
                <c:pt idx="30">
                  <c:v>11.720782109791401</c:v>
                </c:pt>
                <c:pt idx="31">
                  <c:v>11.597099340601201</c:v>
                </c:pt>
                <c:pt idx="32">
                  <c:v>0</c:v>
                </c:pt>
                <c:pt idx="33">
                  <c:v>10.1222015601812</c:v>
                </c:pt>
                <c:pt idx="34">
                  <c:v>10.1222015601812</c:v>
                </c:pt>
                <c:pt idx="35">
                  <c:v>0</c:v>
                </c:pt>
                <c:pt idx="36">
                  <c:v>0</c:v>
                </c:pt>
                <c:pt idx="37">
                  <c:v>10.1222015601812</c:v>
                </c:pt>
                <c:pt idx="38">
                  <c:v>10.1222015601812</c:v>
                </c:pt>
                <c:pt idx="39">
                  <c:v>0</c:v>
                </c:pt>
                <c:pt idx="40">
                  <c:v>10.1222015601812</c:v>
                </c:pt>
                <c:pt idx="41">
                  <c:v>10.1222015601812</c:v>
                </c:pt>
                <c:pt idx="42">
                  <c:v>0</c:v>
                </c:pt>
                <c:pt idx="43">
                  <c:v>10.1222015601812</c:v>
                </c:pt>
                <c:pt idx="44">
                  <c:v>10.1222015601812</c:v>
                </c:pt>
                <c:pt idx="45">
                  <c:v>0</c:v>
                </c:pt>
                <c:pt idx="46">
                  <c:v>11.8659393167964</c:v>
                </c:pt>
                <c:pt idx="47">
                  <c:v>11.985832935259801</c:v>
                </c:pt>
                <c:pt idx="48">
                  <c:v>0</c:v>
                </c:pt>
                <c:pt idx="49">
                  <c:v>11.985832935259801</c:v>
                </c:pt>
                <c:pt idx="50">
                  <c:v>5.2213839623898304</c:v>
                </c:pt>
                <c:pt idx="51">
                  <c:v>2.6558992186994299</c:v>
                </c:pt>
                <c:pt idx="52">
                  <c:v>0</c:v>
                </c:pt>
                <c:pt idx="53">
                  <c:v>11.4955560924791</c:v>
                </c:pt>
                <c:pt idx="54">
                  <c:v>11.4955560924791</c:v>
                </c:pt>
                <c:pt idx="55">
                  <c:v>0</c:v>
                </c:pt>
                <c:pt idx="56">
                  <c:v>11.4955560924791</c:v>
                </c:pt>
                <c:pt idx="57">
                  <c:v>11.4955560924791</c:v>
                </c:pt>
                <c:pt idx="58">
                  <c:v>0</c:v>
                </c:pt>
                <c:pt idx="59">
                  <c:v>11.4955560924791</c:v>
                </c:pt>
                <c:pt idx="60">
                  <c:v>11.22488507547</c:v>
                </c:pt>
                <c:pt idx="61">
                  <c:v>0</c:v>
                </c:pt>
                <c:pt idx="62">
                  <c:v>9.5698334418213804</c:v>
                </c:pt>
                <c:pt idx="63">
                  <c:v>9.5698334418213804</c:v>
                </c:pt>
                <c:pt idx="64">
                  <c:v>9.5698334418213804</c:v>
                </c:pt>
                <c:pt idx="65">
                  <c:v>0</c:v>
                </c:pt>
                <c:pt idx="66">
                  <c:v>9.5698334418213804</c:v>
                </c:pt>
                <c:pt idx="67">
                  <c:v>9.5698334418213804</c:v>
                </c:pt>
                <c:pt idx="68">
                  <c:v>0</c:v>
                </c:pt>
                <c:pt idx="69">
                  <c:v>9.5698334418213804</c:v>
                </c:pt>
                <c:pt idx="70">
                  <c:v>9.5698334418213804</c:v>
                </c:pt>
                <c:pt idx="71">
                  <c:v>0</c:v>
                </c:pt>
                <c:pt idx="72">
                  <c:v>11.5642002900279</c:v>
                </c:pt>
                <c:pt idx="73">
                  <c:v>11.9880077233723</c:v>
                </c:pt>
                <c:pt idx="74">
                  <c:v>0</c:v>
                </c:pt>
                <c:pt idx="75">
                  <c:v>11.9880077233723</c:v>
                </c:pt>
                <c:pt idx="76">
                  <c:v>11.5069536853906</c:v>
                </c:pt>
                <c:pt idx="77">
                  <c:v>0</c:v>
                </c:pt>
                <c:pt idx="78">
                  <c:v>0</c:v>
                </c:pt>
                <c:pt idx="79">
                  <c:v>10.930573951044201</c:v>
                </c:pt>
                <c:pt idx="80">
                  <c:v>10.930573951044201</c:v>
                </c:pt>
                <c:pt idx="81">
                  <c:v>0</c:v>
                </c:pt>
                <c:pt idx="82">
                  <c:v>11.059198513303601</c:v>
                </c:pt>
                <c:pt idx="83">
                  <c:v>12.3745919057235</c:v>
                </c:pt>
                <c:pt idx="84">
                  <c:v>0</c:v>
                </c:pt>
                <c:pt idx="85">
                  <c:v>12.3745919057235</c:v>
                </c:pt>
                <c:pt idx="86">
                  <c:v>12.3745919057235</c:v>
                </c:pt>
                <c:pt idx="87">
                  <c:v>0</c:v>
                </c:pt>
                <c:pt idx="88">
                  <c:v>11.5496191120086</c:v>
                </c:pt>
                <c:pt idx="89">
                  <c:v>0</c:v>
                </c:pt>
                <c:pt idx="90">
                  <c:v>0</c:v>
                </c:pt>
                <c:pt idx="91">
                  <c:v>0.82497279371489796</c:v>
                </c:pt>
                <c:pt idx="92">
                  <c:v>3.4878016445391</c:v>
                </c:pt>
              </c:numCache>
            </c:numRef>
          </c:val>
          <c:smooth val="0"/>
        </c:ser>
        <c:dLbls>
          <c:showLegendKey val="0"/>
          <c:showVal val="0"/>
          <c:showCatName val="0"/>
          <c:showSerName val="0"/>
          <c:showPercent val="0"/>
          <c:showBubbleSize val="0"/>
        </c:dLbls>
        <c:marker val="1"/>
        <c:smooth val="0"/>
        <c:axId val="231773696"/>
        <c:axId val="231775232"/>
      </c:lineChart>
      <c:lineChart>
        <c:grouping val="standard"/>
        <c:varyColors val="0"/>
        <c:ser>
          <c:idx val="2"/>
          <c:order val="2"/>
          <c:tx>
            <c:strRef>
              <c:f>Data!$D$7</c:f>
              <c:strCache>
                <c:ptCount val="1"/>
                <c:pt idx="0">
                  <c:v>CM001 Cum. Metres</c:v>
                </c:pt>
              </c:strCache>
            </c:strRef>
          </c:tx>
          <c:spPr>
            <a:ln w="25400">
              <a:solidFill>
                <a:srgbClr val="FFCC00"/>
              </a:solidFill>
              <a:prstDash val="solid"/>
            </a:ln>
          </c:spPr>
          <c:marker>
            <c:symbol val="none"/>
          </c:marker>
          <c:val>
            <c:numRef>
              <c:f>Data!$D$9:$D$101</c:f>
              <c:numCache>
                <c:formatCode>0</c:formatCode>
                <c:ptCount val="93"/>
                <c:pt idx="0">
                  <c:v>4</c:v>
                </c:pt>
                <c:pt idx="1">
                  <c:v>8.5</c:v>
                </c:pt>
                <c:pt idx="2">
                  <c:v>13.5</c:v>
                </c:pt>
                <c:pt idx="3">
                  <c:v>13.5</c:v>
                </c:pt>
                <c:pt idx="4">
                  <c:v>22</c:v>
                </c:pt>
                <c:pt idx="5">
                  <c:v>26</c:v>
                </c:pt>
                <c:pt idx="6">
                  <c:v>26</c:v>
                </c:pt>
                <c:pt idx="7">
                  <c:v>28</c:v>
                </c:pt>
                <c:pt idx="8">
                  <c:v>31</c:v>
                </c:pt>
                <c:pt idx="9">
                  <c:v>35</c:v>
                </c:pt>
                <c:pt idx="10">
                  <c:v>35</c:v>
                </c:pt>
                <c:pt idx="11">
                  <c:v>38</c:v>
                </c:pt>
                <c:pt idx="12">
                  <c:v>43</c:v>
                </c:pt>
                <c:pt idx="13">
                  <c:v>43</c:v>
                </c:pt>
                <c:pt idx="14">
                  <c:v>48</c:v>
                </c:pt>
                <c:pt idx="15">
                  <c:v>50</c:v>
                </c:pt>
                <c:pt idx="16">
                  <c:v>50</c:v>
                </c:pt>
                <c:pt idx="17">
                  <c:v>53</c:v>
                </c:pt>
                <c:pt idx="18">
                  <c:v>57.2</c:v>
                </c:pt>
                <c:pt idx="19">
                  <c:v>57.2</c:v>
                </c:pt>
                <c:pt idx="20">
                  <c:v>59.2</c:v>
                </c:pt>
                <c:pt idx="21">
                  <c:v>62.2</c:v>
                </c:pt>
                <c:pt idx="22">
                  <c:v>64.400000000000006</c:v>
                </c:pt>
                <c:pt idx="23">
                  <c:v>64.400000000000006</c:v>
                </c:pt>
                <c:pt idx="24">
                  <c:v>68.900000000000006</c:v>
                </c:pt>
                <c:pt idx="25">
                  <c:v>71.900000000000006</c:v>
                </c:pt>
                <c:pt idx="26">
                  <c:v>72.400000000000006</c:v>
                </c:pt>
                <c:pt idx="27">
                  <c:v>75.400000000000006</c:v>
                </c:pt>
                <c:pt idx="28">
                  <c:v>81.600000000000009</c:v>
                </c:pt>
                <c:pt idx="29">
                  <c:v>81.600000000000009</c:v>
                </c:pt>
                <c:pt idx="30">
                  <c:v>88.600000000000009</c:v>
                </c:pt>
                <c:pt idx="31">
                  <c:v>89.600000000000009</c:v>
                </c:pt>
                <c:pt idx="32">
                  <c:v>89.600000000000009</c:v>
                </c:pt>
                <c:pt idx="33">
                  <c:v>92.600000000000009</c:v>
                </c:pt>
                <c:pt idx="34">
                  <c:v>95.600000000000009</c:v>
                </c:pt>
                <c:pt idx="35">
                  <c:v>95.600000000000009</c:v>
                </c:pt>
                <c:pt idx="36">
                  <c:v>95.600000000000009</c:v>
                </c:pt>
                <c:pt idx="37">
                  <c:v>100.60000000000001</c:v>
                </c:pt>
                <c:pt idx="38">
                  <c:v>103.00000000000001</c:v>
                </c:pt>
                <c:pt idx="39">
                  <c:v>103.00000000000001</c:v>
                </c:pt>
                <c:pt idx="40">
                  <c:v>111.00000000000001</c:v>
                </c:pt>
                <c:pt idx="41">
                  <c:v>116.40000000000002</c:v>
                </c:pt>
                <c:pt idx="42">
                  <c:v>116.40000000000002</c:v>
                </c:pt>
                <c:pt idx="43">
                  <c:v>123.40000000000002</c:v>
                </c:pt>
                <c:pt idx="44">
                  <c:v>129.80000000000001</c:v>
                </c:pt>
                <c:pt idx="45">
                  <c:v>129.80000000000001</c:v>
                </c:pt>
                <c:pt idx="46">
                  <c:v>130.80000000000001</c:v>
                </c:pt>
                <c:pt idx="47">
                  <c:v>130.80000000000001</c:v>
                </c:pt>
                <c:pt idx="48">
                  <c:v>130.80000000000001</c:v>
                </c:pt>
                <c:pt idx="49">
                  <c:v>130.80000000000001</c:v>
                </c:pt>
                <c:pt idx="50">
                  <c:v>130.80000000000001</c:v>
                </c:pt>
                <c:pt idx="51">
                  <c:v>145.80000000000001</c:v>
                </c:pt>
                <c:pt idx="52">
                  <c:v>145.80000000000001</c:v>
                </c:pt>
                <c:pt idx="53">
                  <c:v>148.80000000000001</c:v>
                </c:pt>
                <c:pt idx="54">
                  <c:v>157.80000000000001</c:v>
                </c:pt>
                <c:pt idx="55">
                  <c:v>157.80000000000001</c:v>
                </c:pt>
                <c:pt idx="56">
                  <c:v>166.8</c:v>
                </c:pt>
                <c:pt idx="57">
                  <c:v>175.8</c:v>
                </c:pt>
                <c:pt idx="58">
                  <c:v>175.8</c:v>
                </c:pt>
                <c:pt idx="59">
                  <c:v>176.8</c:v>
                </c:pt>
                <c:pt idx="60">
                  <c:v>176.8</c:v>
                </c:pt>
                <c:pt idx="61">
                  <c:v>176.8</c:v>
                </c:pt>
                <c:pt idx="62">
                  <c:v>182.8</c:v>
                </c:pt>
                <c:pt idx="63">
                  <c:v>190.8</c:v>
                </c:pt>
                <c:pt idx="64">
                  <c:v>193.8</c:v>
                </c:pt>
                <c:pt idx="65">
                  <c:v>193.8</c:v>
                </c:pt>
                <c:pt idx="66">
                  <c:v>204.8</c:v>
                </c:pt>
                <c:pt idx="67">
                  <c:v>213.8</c:v>
                </c:pt>
                <c:pt idx="68">
                  <c:v>213.8</c:v>
                </c:pt>
                <c:pt idx="69">
                  <c:v>223.8</c:v>
                </c:pt>
                <c:pt idx="70">
                  <c:v>228.8</c:v>
                </c:pt>
                <c:pt idx="71">
                  <c:v>228.8</c:v>
                </c:pt>
                <c:pt idx="72">
                  <c:v>233.8</c:v>
                </c:pt>
                <c:pt idx="73">
                  <c:v>238.8</c:v>
                </c:pt>
                <c:pt idx="74">
                  <c:v>238.8</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numCache>
            </c:numRef>
          </c:val>
          <c:smooth val="0"/>
        </c:ser>
        <c:ser>
          <c:idx val="3"/>
          <c:order val="3"/>
          <c:tx>
            <c:strRef>
              <c:f>Data!$H$7</c:f>
              <c:strCache>
                <c:ptCount val="1"/>
                <c:pt idx="0">
                  <c:v>CM001 Target Cum. Metres</c:v>
                </c:pt>
              </c:strCache>
            </c:strRef>
          </c:tx>
          <c:spPr>
            <a:ln w="25400">
              <a:solidFill>
                <a:srgbClr val="FF0000"/>
              </a:solidFill>
              <a:prstDash val="solid"/>
            </a:ln>
          </c:spPr>
          <c:marker>
            <c:symbol val="none"/>
          </c:marker>
          <c:val>
            <c:numRef>
              <c:f>Data!$H$9:$H$101</c:f>
              <c:numCache>
                <c:formatCode>0</c:formatCode>
                <c:ptCount val="93"/>
                <c:pt idx="0">
                  <c:v>0</c:v>
                </c:pt>
                <c:pt idx="1">
                  <c:v>3.71568628159529</c:v>
                </c:pt>
                <c:pt idx="2">
                  <c:v>7.43137256319058</c:v>
                </c:pt>
                <c:pt idx="3">
                  <c:v>7.43137256319058</c:v>
                </c:pt>
                <c:pt idx="4">
                  <c:v>11.147058844785871</c:v>
                </c:pt>
                <c:pt idx="5">
                  <c:v>14.86274512638116</c:v>
                </c:pt>
                <c:pt idx="6">
                  <c:v>14.86274512638116</c:v>
                </c:pt>
                <c:pt idx="7">
                  <c:v>18.578431407976449</c:v>
                </c:pt>
                <c:pt idx="8">
                  <c:v>22.294117689571738</c:v>
                </c:pt>
                <c:pt idx="9">
                  <c:v>26.009803971167027</c:v>
                </c:pt>
                <c:pt idx="10">
                  <c:v>26.009803971167027</c:v>
                </c:pt>
                <c:pt idx="11">
                  <c:v>29.725490252762317</c:v>
                </c:pt>
                <c:pt idx="12">
                  <c:v>34.569726111695019</c:v>
                </c:pt>
                <c:pt idx="13">
                  <c:v>34.569726111695019</c:v>
                </c:pt>
                <c:pt idx="14">
                  <c:v>41.242023938808451</c:v>
                </c:pt>
                <c:pt idx="15">
                  <c:v>47.914321765921883</c:v>
                </c:pt>
                <c:pt idx="16">
                  <c:v>47.914321765921883</c:v>
                </c:pt>
                <c:pt idx="17">
                  <c:v>54.586619593035316</c:v>
                </c:pt>
                <c:pt idx="18">
                  <c:v>61.258917420148748</c:v>
                </c:pt>
                <c:pt idx="19">
                  <c:v>61.258917420148748</c:v>
                </c:pt>
                <c:pt idx="20">
                  <c:v>67.931215247262173</c:v>
                </c:pt>
                <c:pt idx="21">
                  <c:v>75.16258596345736</c:v>
                </c:pt>
                <c:pt idx="22">
                  <c:v>86.883368073248761</c:v>
                </c:pt>
                <c:pt idx="23">
                  <c:v>86.883368073248761</c:v>
                </c:pt>
                <c:pt idx="24">
                  <c:v>98.604150183040161</c:v>
                </c:pt>
                <c:pt idx="25">
                  <c:v>110.32493229283156</c:v>
                </c:pt>
                <c:pt idx="26">
                  <c:v>110.32493229283156</c:v>
                </c:pt>
                <c:pt idx="27">
                  <c:v>122.04571440262296</c:v>
                </c:pt>
                <c:pt idx="28">
                  <c:v>133.76649651241436</c:v>
                </c:pt>
                <c:pt idx="29">
                  <c:v>133.76649651241436</c:v>
                </c:pt>
                <c:pt idx="30">
                  <c:v>145.48727862220576</c:v>
                </c:pt>
                <c:pt idx="31">
                  <c:v>157.08437796280697</c:v>
                </c:pt>
                <c:pt idx="32">
                  <c:v>157.08437796280697</c:v>
                </c:pt>
                <c:pt idx="33">
                  <c:v>167.20657952298816</c:v>
                </c:pt>
                <c:pt idx="34">
                  <c:v>177.32878108316936</c:v>
                </c:pt>
                <c:pt idx="35">
                  <c:v>177.32878108316936</c:v>
                </c:pt>
                <c:pt idx="36">
                  <c:v>177.32878108316936</c:v>
                </c:pt>
                <c:pt idx="37">
                  <c:v>187.45098264335056</c:v>
                </c:pt>
                <c:pt idx="38">
                  <c:v>197.57318420353175</c:v>
                </c:pt>
                <c:pt idx="39">
                  <c:v>197.57318420353175</c:v>
                </c:pt>
                <c:pt idx="40">
                  <c:v>207.69538576371295</c:v>
                </c:pt>
                <c:pt idx="41">
                  <c:v>217.81758732389414</c:v>
                </c:pt>
                <c:pt idx="42">
                  <c:v>217.81758732389414</c:v>
                </c:pt>
                <c:pt idx="43">
                  <c:v>227.93978888407534</c:v>
                </c:pt>
                <c:pt idx="44">
                  <c:v>238.06199044425654</c:v>
                </c:pt>
                <c:pt idx="45">
                  <c:v>238.06199044425654</c:v>
                </c:pt>
                <c:pt idx="46">
                  <c:v>249.92792976105295</c:v>
                </c:pt>
                <c:pt idx="47">
                  <c:v>261.91376269631274</c:v>
                </c:pt>
                <c:pt idx="48">
                  <c:v>261.91376269631274</c:v>
                </c:pt>
                <c:pt idx="49">
                  <c:v>273.89959563157254</c:v>
                </c:pt>
                <c:pt idx="50">
                  <c:v>279.12097959396237</c:v>
                </c:pt>
                <c:pt idx="51">
                  <c:v>281.77687881266178</c:v>
                </c:pt>
                <c:pt idx="52">
                  <c:v>281.77687881266178</c:v>
                </c:pt>
                <c:pt idx="53">
                  <c:v>293.27243490514087</c:v>
                </c:pt>
                <c:pt idx="54">
                  <c:v>304.76799099761996</c:v>
                </c:pt>
                <c:pt idx="55">
                  <c:v>304.76799099761996</c:v>
                </c:pt>
                <c:pt idx="56">
                  <c:v>316.26354709009905</c:v>
                </c:pt>
                <c:pt idx="57">
                  <c:v>327.75910318257814</c:v>
                </c:pt>
                <c:pt idx="58">
                  <c:v>327.75910318257814</c:v>
                </c:pt>
                <c:pt idx="59">
                  <c:v>339.25465927505724</c:v>
                </c:pt>
                <c:pt idx="60">
                  <c:v>350.47954435052725</c:v>
                </c:pt>
                <c:pt idx="61">
                  <c:v>350.47954435052725</c:v>
                </c:pt>
                <c:pt idx="62">
                  <c:v>360.04937779234865</c:v>
                </c:pt>
                <c:pt idx="63">
                  <c:v>369.61921123417005</c:v>
                </c:pt>
                <c:pt idx="64">
                  <c:v>379.18904467599145</c:v>
                </c:pt>
                <c:pt idx="65">
                  <c:v>379.18904467599145</c:v>
                </c:pt>
                <c:pt idx="66">
                  <c:v>388.75887811781286</c:v>
                </c:pt>
                <c:pt idx="67">
                  <c:v>398.32871155963426</c:v>
                </c:pt>
                <c:pt idx="68">
                  <c:v>398.32871155963426</c:v>
                </c:pt>
                <c:pt idx="69">
                  <c:v>407.89854500145566</c:v>
                </c:pt>
                <c:pt idx="70">
                  <c:v>417.46837844327706</c:v>
                </c:pt>
                <c:pt idx="71">
                  <c:v>417.46837844327706</c:v>
                </c:pt>
                <c:pt idx="72">
                  <c:v>429.03257873330494</c:v>
                </c:pt>
                <c:pt idx="73">
                  <c:v>441.02058645667722</c:v>
                </c:pt>
                <c:pt idx="74">
                  <c:v>441.02058645667722</c:v>
                </c:pt>
                <c:pt idx="75">
                  <c:v>453.0085941800495</c:v>
                </c:pt>
                <c:pt idx="76">
                  <c:v>464.51554786544011</c:v>
                </c:pt>
                <c:pt idx="77">
                  <c:v>464.51554786544011</c:v>
                </c:pt>
                <c:pt idx="78">
                  <c:v>464.51554786544011</c:v>
                </c:pt>
                <c:pt idx="79">
                  <c:v>475.44612181648432</c:v>
                </c:pt>
                <c:pt idx="80">
                  <c:v>486.37669576752853</c:v>
                </c:pt>
                <c:pt idx="81">
                  <c:v>486.37669576752853</c:v>
                </c:pt>
                <c:pt idx="82">
                  <c:v>497.43589428083214</c:v>
                </c:pt>
                <c:pt idx="83">
                  <c:v>509.81048618655564</c:v>
                </c:pt>
                <c:pt idx="84">
                  <c:v>509.81048618655564</c:v>
                </c:pt>
                <c:pt idx="85">
                  <c:v>522.18507809227913</c:v>
                </c:pt>
                <c:pt idx="86">
                  <c:v>534.55966999800262</c:v>
                </c:pt>
                <c:pt idx="87">
                  <c:v>534.55966999800262</c:v>
                </c:pt>
                <c:pt idx="88">
                  <c:v>546.10928911001122</c:v>
                </c:pt>
                <c:pt idx="89">
                  <c:v>546.10928911001122</c:v>
                </c:pt>
                <c:pt idx="90">
                  <c:v>546.10928911001122</c:v>
                </c:pt>
                <c:pt idx="91">
                  <c:v>546.93426190372611</c:v>
                </c:pt>
                <c:pt idx="92">
                  <c:v>550.42206354826521</c:v>
                </c:pt>
              </c:numCache>
            </c:numRef>
          </c:val>
          <c:smooth val="0"/>
        </c:ser>
        <c:dLbls>
          <c:showLegendKey val="0"/>
          <c:showVal val="0"/>
          <c:showCatName val="0"/>
          <c:showSerName val="0"/>
          <c:showPercent val="0"/>
          <c:showBubbleSize val="0"/>
        </c:dLbls>
        <c:marker val="1"/>
        <c:smooth val="0"/>
        <c:axId val="231785600"/>
        <c:axId val="231787136"/>
      </c:lineChart>
      <c:catAx>
        <c:axId val="23177369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1775232"/>
        <c:crosses val="autoZero"/>
        <c:auto val="0"/>
        <c:lblAlgn val="ctr"/>
        <c:lblOffset val="100"/>
        <c:tickLblSkip val="1"/>
        <c:tickMarkSkip val="1"/>
        <c:noMultiLvlLbl val="0"/>
      </c:catAx>
      <c:valAx>
        <c:axId val="231775232"/>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AU"/>
                  <a:t>Shift metres</a:t>
                </a:r>
              </a:p>
            </c:rich>
          </c:tx>
          <c:layout>
            <c:manualLayout>
              <c:xMode val="edge"/>
              <c:yMode val="edge"/>
              <c:x val="4.6511627906976744E-3"/>
              <c:y val="0.3410723659542557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773696"/>
        <c:crosses val="autoZero"/>
        <c:crossBetween val="midCat"/>
      </c:valAx>
      <c:catAx>
        <c:axId val="231785600"/>
        <c:scaling>
          <c:orientation val="minMax"/>
        </c:scaling>
        <c:delete val="1"/>
        <c:axPos val="b"/>
        <c:majorTickMark val="out"/>
        <c:minorTickMark val="none"/>
        <c:tickLblPos val="nextTo"/>
        <c:crossAx val="231787136"/>
        <c:crosses val="autoZero"/>
        <c:auto val="1"/>
        <c:lblAlgn val="ctr"/>
        <c:lblOffset val="100"/>
        <c:noMultiLvlLbl val="0"/>
      </c:catAx>
      <c:valAx>
        <c:axId val="231787136"/>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AU"/>
                  <a:t>Cumulative metres</a:t>
                </a:r>
              </a:p>
            </c:rich>
          </c:tx>
          <c:layout>
            <c:manualLayout>
              <c:xMode val="edge"/>
              <c:yMode val="edge"/>
              <c:x val="0.9694361751292716"/>
              <c:y val="0.2946435601799775"/>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785600"/>
        <c:crosses val="max"/>
        <c:crossBetween val="midCat"/>
      </c:valAx>
      <c:spPr>
        <a:noFill/>
        <a:ln w="3175">
          <a:solidFill>
            <a:srgbClr val="000000"/>
          </a:solidFill>
          <a:prstDash val="solid"/>
        </a:ln>
      </c:spPr>
    </c:plotArea>
    <c:legend>
      <c:legendPos val="r"/>
      <c:layout>
        <c:manualLayout>
          <c:xMode val="edge"/>
          <c:yMode val="edge"/>
          <c:x val="0.22790723833939364"/>
          <c:y val="0.91607377202849638"/>
          <c:w val="0.59468499577087741"/>
          <c:h val="5.892880577427817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254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560576"/>
        <c:axId val="237562112"/>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563904"/>
        <c:axId val="237565440"/>
      </c:lineChart>
      <c:catAx>
        <c:axId val="23756057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7562112"/>
        <c:crosses val="autoZero"/>
        <c:auto val="0"/>
        <c:lblAlgn val="ctr"/>
        <c:lblOffset val="100"/>
        <c:tickLblSkip val="2"/>
        <c:tickMarkSkip val="1"/>
        <c:noMultiLvlLbl val="0"/>
      </c:catAx>
      <c:valAx>
        <c:axId val="23756211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560576"/>
        <c:crosses val="autoZero"/>
        <c:crossBetween val="between"/>
      </c:valAx>
      <c:catAx>
        <c:axId val="237563904"/>
        <c:scaling>
          <c:orientation val="minMax"/>
        </c:scaling>
        <c:delete val="1"/>
        <c:axPos val="b"/>
        <c:majorTickMark val="out"/>
        <c:minorTickMark val="none"/>
        <c:tickLblPos val="nextTo"/>
        <c:crossAx val="237565440"/>
        <c:crosses val="autoZero"/>
        <c:auto val="1"/>
        <c:lblAlgn val="ctr"/>
        <c:lblOffset val="100"/>
        <c:noMultiLvlLbl val="0"/>
      </c:catAx>
      <c:valAx>
        <c:axId val="237565440"/>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563904"/>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292544"/>
        <c:axId val="237372160"/>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373696"/>
        <c:axId val="237375488"/>
      </c:lineChart>
      <c:catAx>
        <c:axId val="237292544"/>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7372160"/>
        <c:crosses val="autoZero"/>
        <c:auto val="0"/>
        <c:lblAlgn val="ctr"/>
        <c:lblOffset val="100"/>
        <c:tickLblSkip val="2"/>
        <c:tickMarkSkip val="1"/>
        <c:noMultiLvlLbl val="0"/>
      </c:catAx>
      <c:valAx>
        <c:axId val="237372160"/>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292544"/>
        <c:crosses val="autoZero"/>
        <c:crossBetween val="between"/>
      </c:valAx>
      <c:catAx>
        <c:axId val="237373696"/>
        <c:scaling>
          <c:orientation val="minMax"/>
        </c:scaling>
        <c:delete val="1"/>
        <c:axPos val="b"/>
        <c:majorTickMark val="out"/>
        <c:minorTickMark val="none"/>
        <c:tickLblPos val="nextTo"/>
        <c:crossAx val="237375488"/>
        <c:crosses val="autoZero"/>
        <c:auto val="1"/>
        <c:lblAlgn val="ctr"/>
        <c:lblOffset val="100"/>
        <c:noMultiLvlLbl val="0"/>
      </c:catAx>
      <c:valAx>
        <c:axId val="237375488"/>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373696"/>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426176"/>
        <c:axId val="237427712"/>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441792"/>
        <c:axId val="237443328"/>
      </c:lineChart>
      <c:catAx>
        <c:axId val="23742617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7427712"/>
        <c:crosses val="autoZero"/>
        <c:auto val="0"/>
        <c:lblAlgn val="ctr"/>
        <c:lblOffset val="100"/>
        <c:tickLblSkip val="2"/>
        <c:tickMarkSkip val="1"/>
        <c:noMultiLvlLbl val="0"/>
      </c:catAx>
      <c:valAx>
        <c:axId val="23742771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426176"/>
        <c:crosses val="autoZero"/>
        <c:crossBetween val="between"/>
      </c:valAx>
      <c:catAx>
        <c:axId val="237441792"/>
        <c:scaling>
          <c:orientation val="minMax"/>
        </c:scaling>
        <c:delete val="1"/>
        <c:axPos val="b"/>
        <c:majorTickMark val="out"/>
        <c:minorTickMark val="none"/>
        <c:tickLblPos val="nextTo"/>
        <c:crossAx val="237443328"/>
        <c:crosses val="autoZero"/>
        <c:auto val="1"/>
        <c:lblAlgn val="ctr"/>
        <c:lblOffset val="100"/>
        <c:noMultiLvlLbl val="0"/>
      </c:catAx>
      <c:valAx>
        <c:axId val="237443328"/>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441792"/>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473152"/>
        <c:axId val="237495424"/>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496960"/>
        <c:axId val="237568384"/>
      </c:lineChart>
      <c:catAx>
        <c:axId val="237473152"/>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7495424"/>
        <c:crosses val="autoZero"/>
        <c:auto val="0"/>
        <c:lblAlgn val="ctr"/>
        <c:lblOffset val="100"/>
        <c:tickLblSkip val="2"/>
        <c:tickMarkSkip val="1"/>
        <c:noMultiLvlLbl val="0"/>
      </c:catAx>
      <c:valAx>
        <c:axId val="237495424"/>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473152"/>
        <c:crosses val="autoZero"/>
        <c:crossBetween val="between"/>
      </c:valAx>
      <c:catAx>
        <c:axId val="237496960"/>
        <c:scaling>
          <c:orientation val="minMax"/>
        </c:scaling>
        <c:delete val="1"/>
        <c:axPos val="b"/>
        <c:majorTickMark val="out"/>
        <c:minorTickMark val="none"/>
        <c:tickLblPos val="nextTo"/>
        <c:crossAx val="237568384"/>
        <c:crosses val="autoZero"/>
        <c:auto val="1"/>
        <c:lblAlgn val="ctr"/>
        <c:lblOffset val="100"/>
        <c:noMultiLvlLbl val="0"/>
      </c:catAx>
      <c:valAx>
        <c:axId val="237568384"/>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496960"/>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901696"/>
        <c:axId val="237903232"/>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909120"/>
        <c:axId val="237910656"/>
      </c:lineChart>
      <c:catAx>
        <c:axId val="23790169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7903232"/>
        <c:crosses val="autoZero"/>
        <c:auto val="0"/>
        <c:lblAlgn val="ctr"/>
        <c:lblOffset val="100"/>
        <c:tickLblSkip val="2"/>
        <c:tickMarkSkip val="1"/>
        <c:noMultiLvlLbl val="0"/>
      </c:catAx>
      <c:valAx>
        <c:axId val="23790323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901696"/>
        <c:crosses val="autoZero"/>
        <c:crossBetween val="between"/>
      </c:valAx>
      <c:catAx>
        <c:axId val="237909120"/>
        <c:scaling>
          <c:orientation val="minMax"/>
        </c:scaling>
        <c:delete val="1"/>
        <c:axPos val="b"/>
        <c:majorTickMark val="out"/>
        <c:minorTickMark val="none"/>
        <c:tickLblPos val="nextTo"/>
        <c:crossAx val="237910656"/>
        <c:crosses val="autoZero"/>
        <c:auto val="1"/>
        <c:lblAlgn val="ctr"/>
        <c:lblOffset val="100"/>
        <c:noMultiLvlLbl val="0"/>
      </c:catAx>
      <c:valAx>
        <c:axId val="237910656"/>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909120"/>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945216"/>
        <c:axId val="237946752"/>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948288"/>
        <c:axId val="237700224"/>
      </c:lineChart>
      <c:catAx>
        <c:axId val="23794521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7946752"/>
        <c:crosses val="autoZero"/>
        <c:auto val="0"/>
        <c:lblAlgn val="ctr"/>
        <c:lblOffset val="100"/>
        <c:tickLblSkip val="2"/>
        <c:tickMarkSkip val="1"/>
        <c:noMultiLvlLbl val="0"/>
      </c:catAx>
      <c:valAx>
        <c:axId val="237946752"/>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945216"/>
        <c:crosses val="autoZero"/>
        <c:crossBetween val="between"/>
      </c:valAx>
      <c:catAx>
        <c:axId val="237948288"/>
        <c:scaling>
          <c:orientation val="minMax"/>
        </c:scaling>
        <c:delete val="1"/>
        <c:axPos val="b"/>
        <c:majorTickMark val="out"/>
        <c:minorTickMark val="none"/>
        <c:tickLblPos val="nextTo"/>
        <c:crossAx val="237700224"/>
        <c:crosses val="autoZero"/>
        <c:auto val="1"/>
        <c:lblAlgn val="ctr"/>
        <c:lblOffset val="100"/>
        <c:noMultiLvlLbl val="0"/>
      </c:catAx>
      <c:valAx>
        <c:axId val="237700224"/>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948288"/>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742720"/>
        <c:axId val="237748608"/>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750144"/>
        <c:axId val="237751680"/>
      </c:lineChart>
      <c:catAx>
        <c:axId val="237742720"/>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7748608"/>
        <c:crosses val="autoZero"/>
        <c:auto val="0"/>
        <c:lblAlgn val="ctr"/>
        <c:lblOffset val="100"/>
        <c:tickLblSkip val="2"/>
        <c:tickMarkSkip val="1"/>
        <c:noMultiLvlLbl val="0"/>
      </c:catAx>
      <c:valAx>
        <c:axId val="237748608"/>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742720"/>
        <c:crosses val="autoZero"/>
        <c:crossBetween val="between"/>
      </c:valAx>
      <c:catAx>
        <c:axId val="237750144"/>
        <c:scaling>
          <c:orientation val="minMax"/>
        </c:scaling>
        <c:delete val="1"/>
        <c:axPos val="b"/>
        <c:majorTickMark val="out"/>
        <c:minorTickMark val="none"/>
        <c:tickLblPos val="nextTo"/>
        <c:crossAx val="237751680"/>
        <c:crosses val="autoZero"/>
        <c:auto val="1"/>
        <c:lblAlgn val="ctr"/>
        <c:lblOffset val="100"/>
        <c:noMultiLvlLbl val="0"/>
      </c:catAx>
      <c:valAx>
        <c:axId val="237751680"/>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750144"/>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Total ROM</a:t>
            </a:r>
            <a:r>
              <a:rPr lang="en-AU" baseline="0"/>
              <a:t> Tonnes</a:t>
            </a:r>
            <a:endParaRPr lang="en-AU"/>
          </a:p>
        </c:rich>
      </c:tx>
      <c:layout>
        <c:manualLayout>
          <c:xMode val="edge"/>
          <c:yMode val="edge"/>
          <c:x val="0.47441904064317542"/>
          <c:y val="1.2500000000000001E-2"/>
        </c:manualLayout>
      </c:layout>
      <c:overlay val="0"/>
      <c:spPr>
        <a:noFill/>
        <a:ln w="25400">
          <a:noFill/>
        </a:ln>
      </c:spPr>
    </c:title>
    <c:autoTitleDeleted val="0"/>
    <c:plotArea>
      <c:layout>
        <c:manualLayout>
          <c:layoutTarget val="inner"/>
          <c:xMode val="edge"/>
          <c:yMode val="edge"/>
          <c:x val="4.6511673177630414E-2"/>
          <c:y val="7.4202470766722053E-2"/>
          <c:w val="0.89782288912698616"/>
          <c:h val="0.72720440761114491"/>
        </c:manualLayout>
      </c:layout>
      <c:lineChart>
        <c:grouping val="standard"/>
        <c:varyColors val="0"/>
        <c:ser>
          <c:idx val="1"/>
          <c:order val="0"/>
          <c:tx>
            <c:strRef>
              <c:f>Data!$AR$7</c:f>
              <c:strCache>
                <c:ptCount val="1"/>
                <c:pt idx="0">
                  <c:v>ROM Tonnes (Over Belt)</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Data!$AR$9:$AR$101</c:f>
              <c:numCache>
                <c:formatCode>0</c:formatCode>
                <c:ptCount val="93"/>
                <c:pt idx="0">
                  <c:v>0</c:v>
                </c:pt>
                <c:pt idx="1">
                  <c:v>730</c:v>
                </c:pt>
                <c:pt idx="2">
                  <c:v>536</c:v>
                </c:pt>
                <c:pt idx="3">
                  <c:v>0</c:v>
                </c:pt>
                <c:pt idx="4">
                  <c:v>699</c:v>
                </c:pt>
                <c:pt idx="5">
                  <c:v>432</c:v>
                </c:pt>
                <c:pt idx="6">
                  <c:v>0</c:v>
                </c:pt>
                <c:pt idx="7">
                  <c:v>404</c:v>
                </c:pt>
                <c:pt idx="8">
                  <c:v>408</c:v>
                </c:pt>
                <c:pt idx="9">
                  <c:v>261</c:v>
                </c:pt>
                <c:pt idx="10">
                  <c:v>0</c:v>
                </c:pt>
                <c:pt idx="11">
                  <c:v>132</c:v>
                </c:pt>
                <c:pt idx="12">
                  <c:v>210</c:v>
                </c:pt>
                <c:pt idx="13">
                  <c:v>204</c:v>
                </c:pt>
                <c:pt idx="14">
                  <c:v>405</c:v>
                </c:pt>
                <c:pt idx="15">
                  <c:v>120</c:v>
                </c:pt>
                <c:pt idx="16">
                  <c:v>0</c:v>
                </c:pt>
                <c:pt idx="17">
                  <c:v>330</c:v>
                </c:pt>
                <c:pt idx="18">
                  <c:v>459</c:v>
                </c:pt>
                <c:pt idx="19">
                  <c:v>0</c:v>
                </c:pt>
                <c:pt idx="20">
                  <c:v>170</c:v>
                </c:pt>
                <c:pt idx="21">
                  <c:v>580</c:v>
                </c:pt>
                <c:pt idx="22">
                  <c:v>338</c:v>
                </c:pt>
                <c:pt idx="23">
                  <c:v>0</c:v>
                </c:pt>
                <c:pt idx="24">
                  <c:v>297</c:v>
                </c:pt>
                <c:pt idx="25">
                  <c:v>222</c:v>
                </c:pt>
                <c:pt idx="26">
                  <c:v>221</c:v>
                </c:pt>
                <c:pt idx="27">
                  <c:v>599</c:v>
                </c:pt>
                <c:pt idx="28">
                  <c:v>290</c:v>
                </c:pt>
                <c:pt idx="29">
                  <c:v>0</c:v>
                </c:pt>
                <c:pt idx="30">
                  <c:v>409</c:v>
                </c:pt>
                <c:pt idx="31">
                  <c:v>158</c:v>
                </c:pt>
                <c:pt idx="32">
                  <c:v>0</c:v>
                </c:pt>
                <c:pt idx="33">
                  <c:v>540</c:v>
                </c:pt>
                <c:pt idx="34">
                  <c:v>330</c:v>
                </c:pt>
                <c:pt idx="35">
                  <c:v>0</c:v>
                </c:pt>
                <c:pt idx="36">
                  <c:v>0</c:v>
                </c:pt>
                <c:pt idx="37">
                  <c:v>766</c:v>
                </c:pt>
                <c:pt idx="38">
                  <c:v>85</c:v>
                </c:pt>
                <c:pt idx="39">
                  <c:v>0</c:v>
                </c:pt>
                <c:pt idx="40">
                  <c:v>300</c:v>
                </c:pt>
                <c:pt idx="41">
                  <c:v>180</c:v>
                </c:pt>
                <c:pt idx="42">
                  <c:v>0</c:v>
                </c:pt>
                <c:pt idx="43">
                  <c:v>870</c:v>
                </c:pt>
                <c:pt idx="44">
                  <c:v>86</c:v>
                </c:pt>
                <c:pt idx="45">
                  <c:v>0</c:v>
                </c:pt>
                <c:pt idx="46">
                  <c:v>229</c:v>
                </c:pt>
                <c:pt idx="47">
                  <c:v>220</c:v>
                </c:pt>
                <c:pt idx="48">
                  <c:v>0</c:v>
                </c:pt>
                <c:pt idx="49">
                  <c:v>687</c:v>
                </c:pt>
                <c:pt idx="50">
                  <c:v>500</c:v>
                </c:pt>
                <c:pt idx="51">
                  <c:v>1026</c:v>
                </c:pt>
                <c:pt idx="52">
                  <c:v>187</c:v>
                </c:pt>
                <c:pt idx="53">
                  <c:v>183</c:v>
                </c:pt>
                <c:pt idx="54">
                  <c:v>484</c:v>
                </c:pt>
                <c:pt idx="55">
                  <c:v>199</c:v>
                </c:pt>
                <c:pt idx="56">
                  <c:v>818</c:v>
                </c:pt>
                <c:pt idx="57">
                  <c:v>768</c:v>
                </c:pt>
                <c:pt idx="58">
                  <c:v>0</c:v>
                </c:pt>
                <c:pt idx="59">
                  <c:v>695</c:v>
                </c:pt>
                <c:pt idx="60">
                  <c:v>0</c:v>
                </c:pt>
                <c:pt idx="61">
                  <c:v>0</c:v>
                </c:pt>
                <c:pt idx="62">
                  <c:v>439</c:v>
                </c:pt>
                <c:pt idx="63">
                  <c:v>714</c:v>
                </c:pt>
                <c:pt idx="64">
                  <c:v>326</c:v>
                </c:pt>
                <c:pt idx="65">
                  <c:v>0</c:v>
                </c:pt>
                <c:pt idx="66">
                  <c:v>861</c:v>
                </c:pt>
                <c:pt idx="67">
                  <c:v>310</c:v>
                </c:pt>
                <c:pt idx="68">
                  <c:v>0</c:v>
                </c:pt>
                <c:pt idx="69">
                  <c:v>728</c:v>
                </c:pt>
                <c:pt idx="70">
                  <c:v>326</c:v>
                </c:pt>
                <c:pt idx="71">
                  <c:v>0</c:v>
                </c:pt>
                <c:pt idx="72">
                  <c:v>1132.6718817691999</c:v>
                </c:pt>
                <c:pt idx="73">
                  <c:v>1207.4366753014101</c:v>
                </c:pt>
                <c:pt idx="74">
                  <c:v>0</c:v>
                </c:pt>
              </c:numCache>
            </c:numRef>
          </c:val>
          <c:smooth val="0"/>
        </c:ser>
        <c:ser>
          <c:idx val="0"/>
          <c:order val="1"/>
          <c:tx>
            <c:strRef>
              <c:f>Data!$AS$7</c:f>
              <c:strCache>
                <c:ptCount val="1"/>
                <c:pt idx="0">
                  <c:v>Target ROM Tonnes</c:v>
                </c:pt>
              </c:strCache>
            </c:strRef>
          </c:tx>
          <c:spPr>
            <a:ln w="25400">
              <a:solidFill>
                <a:srgbClr val="00CCFF"/>
              </a:solidFill>
              <a:prstDash val="solid"/>
            </a:ln>
          </c:spPr>
          <c:marker>
            <c:symbol val="none"/>
          </c:marker>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Data!$AS$9:$AS$101</c:f>
              <c:numCache>
                <c:formatCode>0</c:formatCode>
                <c:ptCount val="93"/>
                <c:pt idx="0">
                  <c:v>0</c:v>
                </c:pt>
                <c:pt idx="1">
                  <c:v>466.43010334415965</c:v>
                </c:pt>
                <c:pt idx="2">
                  <c:v>466.43010334415965</c:v>
                </c:pt>
                <c:pt idx="3">
                  <c:v>0</c:v>
                </c:pt>
                <c:pt idx="4">
                  <c:v>220.47901881795829</c:v>
                </c:pt>
                <c:pt idx="5">
                  <c:v>200.99404601713758</c:v>
                </c:pt>
                <c:pt idx="6">
                  <c:v>0</c:v>
                </c:pt>
                <c:pt idx="7">
                  <c:v>636.15383820439558</c:v>
                </c:pt>
                <c:pt idx="8">
                  <c:v>670.22360098729951</c:v>
                </c:pt>
                <c:pt idx="9">
                  <c:v>627.08513084714275</c:v>
                </c:pt>
                <c:pt idx="10">
                  <c:v>0</c:v>
                </c:pt>
                <c:pt idx="11">
                  <c:v>581.45037759610886</c:v>
                </c:pt>
                <c:pt idx="12">
                  <c:v>610.53229382598022</c:v>
                </c:pt>
                <c:pt idx="13">
                  <c:v>0</c:v>
                </c:pt>
                <c:pt idx="14">
                  <c:v>716.52962156733918</c:v>
                </c:pt>
                <c:pt idx="15">
                  <c:v>724.08962075810211</c:v>
                </c:pt>
                <c:pt idx="16">
                  <c:v>0</c:v>
                </c:pt>
                <c:pt idx="17">
                  <c:v>523.47098380033515</c:v>
                </c:pt>
                <c:pt idx="18">
                  <c:v>523.47098380033515</c:v>
                </c:pt>
                <c:pt idx="19">
                  <c:v>0</c:v>
                </c:pt>
                <c:pt idx="20">
                  <c:v>635.91406620438022</c:v>
                </c:pt>
                <c:pt idx="21">
                  <c:v>680.63679596678719</c:v>
                </c:pt>
                <c:pt idx="22">
                  <c:v>796.14419399623807</c:v>
                </c:pt>
                <c:pt idx="23">
                  <c:v>0</c:v>
                </c:pt>
                <c:pt idx="24">
                  <c:v>464.14148150223127</c:v>
                </c:pt>
                <c:pt idx="25">
                  <c:v>635.52419432566114</c:v>
                </c:pt>
                <c:pt idx="26">
                  <c:v>0</c:v>
                </c:pt>
                <c:pt idx="27">
                  <c:v>868.9550938910661</c:v>
                </c:pt>
                <c:pt idx="28">
                  <c:v>868.95248550623717</c:v>
                </c:pt>
                <c:pt idx="29">
                  <c:v>0</c:v>
                </c:pt>
                <c:pt idx="30">
                  <c:v>868.79244633824817</c:v>
                </c:pt>
                <c:pt idx="31">
                  <c:v>865.58627727856424</c:v>
                </c:pt>
                <c:pt idx="32">
                  <c:v>0</c:v>
                </c:pt>
                <c:pt idx="33">
                  <c:v>782.94081201297331</c:v>
                </c:pt>
                <c:pt idx="34">
                  <c:v>790.28368179385905</c:v>
                </c:pt>
                <c:pt idx="35">
                  <c:v>0</c:v>
                </c:pt>
                <c:pt idx="36">
                  <c:v>0</c:v>
                </c:pt>
                <c:pt idx="37">
                  <c:v>778.04958360529099</c:v>
                </c:pt>
                <c:pt idx="38">
                  <c:v>719.98444164203806</c:v>
                </c:pt>
                <c:pt idx="39">
                  <c:v>0</c:v>
                </c:pt>
                <c:pt idx="40">
                  <c:v>719.98444164203806</c:v>
                </c:pt>
                <c:pt idx="41">
                  <c:v>429.56835199441105</c:v>
                </c:pt>
                <c:pt idx="42">
                  <c:v>0</c:v>
                </c:pt>
                <c:pt idx="43">
                  <c:v>262.47616108390002</c:v>
                </c:pt>
                <c:pt idx="44">
                  <c:v>522.237972761724</c:v>
                </c:pt>
                <c:pt idx="45">
                  <c:v>130.71424358836501</c:v>
                </c:pt>
                <c:pt idx="46">
                  <c:v>716.326677160808</c:v>
                </c:pt>
                <c:pt idx="47">
                  <c:v>719.39553453630197</c:v>
                </c:pt>
                <c:pt idx="48">
                  <c:v>130.71424358836501</c:v>
                </c:pt>
                <c:pt idx="49">
                  <c:v>875.24251888541005</c:v>
                </c:pt>
                <c:pt idx="50">
                  <c:v>744.67645385679293</c:v>
                </c:pt>
                <c:pt idx="51">
                  <c:v>695.01376592432098</c:v>
                </c:pt>
                <c:pt idx="52">
                  <c:v>130.71424358836501</c:v>
                </c:pt>
                <c:pt idx="53">
                  <c:v>964.96081164341808</c:v>
                </c:pt>
                <c:pt idx="54">
                  <c:v>967.18529959684702</c:v>
                </c:pt>
                <c:pt idx="55">
                  <c:v>130.71424358836501</c:v>
                </c:pt>
                <c:pt idx="56">
                  <c:v>910.199417958548</c:v>
                </c:pt>
                <c:pt idx="57">
                  <c:v>907.32385135212598</c:v>
                </c:pt>
                <c:pt idx="58">
                  <c:v>130.71424358836501</c:v>
                </c:pt>
                <c:pt idx="59">
                  <c:v>689.04666122033495</c:v>
                </c:pt>
                <c:pt idx="60">
                  <c:v>489.3753960700584</c:v>
                </c:pt>
                <c:pt idx="61">
                  <c:v>130.71424358836501</c:v>
                </c:pt>
                <c:pt idx="62">
                  <c:v>836.97955238686995</c:v>
                </c:pt>
                <c:pt idx="63">
                  <c:v>836.97955238686995</c:v>
                </c:pt>
                <c:pt idx="64">
                  <c:v>808.40255897391501</c:v>
                </c:pt>
                <c:pt idx="65">
                  <c:v>130.71424358836501</c:v>
                </c:pt>
                <c:pt idx="66">
                  <c:v>782.41245039607907</c:v>
                </c:pt>
                <c:pt idx="67">
                  <c:v>787.49124655563412</c:v>
                </c:pt>
                <c:pt idx="68">
                  <c:v>6.4630931552024702</c:v>
                </c:pt>
                <c:pt idx="69">
                  <c:v>877.18297488111295</c:v>
                </c:pt>
                <c:pt idx="70">
                  <c:v>817.55058667864807</c:v>
                </c:pt>
                <c:pt idx="71">
                  <c:v>108.408095720926</c:v>
                </c:pt>
                <c:pt idx="72">
                  <c:v>694.62449978179609</c:v>
                </c:pt>
                <c:pt idx="73">
                  <c:v>707.74187655400999</c:v>
                </c:pt>
                <c:pt idx="74">
                  <c:v>108.408095720926</c:v>
                </c:pt>
                <c:pt idx="75">
                  <c:v>849.0188136691329</c:v>
                </c:pt>
                <c:pt idx="76">
                  <c:v>876.25869951974403</c:v>
                </c:pt>
                <c:pt idx="77">
                  <c:v>108.408095720926</c:v>
                </c:pt>
                <c:pt idx="78">
                  <c:v>108.408095720926</c:v>
                </c:pt>
                <c:pt idx="79">
                  <c:v>861.43643227832001</c:v>
                </c:pt>
                <c:pt idx="80">
                  <c:v>532.79739923157433</c:v>
                </c:pt>
                <c:pt idx="81">
                  <c:v>108.408095720926</c:v>
                </c:pt>
                <c:pt idx="82">
                  <c:v>503.02463556385067</c:v>
                </c:pt>
                <c:pt idx="83">
                  <c:v>963.69561947900399</c:v>
                </c:pt>
                <c:pt idx="84">
                  <c:v>108.408095720926</c:v>
                </c:pt>
                <c:pt idx="85">
                  <c:v>963.69561947900399</c:v>
                </c:pt>
                <c:pt idx="86">
                  <c:v>964.91660848838899</c:v>
                </c:pt>
                <c:pt idx="87">
                  <c:v>108.408095720926</c:v>
                </c:pt>
                <c:pt idx="88">
                  <c:v>901.34797505605002</c:v>
                </c:pt>
                <c:pt idx="89">
                  <c:v>0</c:v>
                </c:pt>
                <c:pt idx="90">
                  <c:v>108.408095720926</c:v>
                </c:pt>
                <c:pt idx="91">
                  <c:v>64.381998218289297</c:v>
                </c:pt>
                <c:pt idx="92">
                  <c:v>830.23274862316134</c:v>
                </c:pt>
              </c:numCache>
            </c:numRef>
          </c:val>
          <c:smooth val="0"/>
        </c:ser>
        <c:dLbls>
          <c:showLegendKey val="0"/>
          <c:showVal val="0"/>
          <c:showCatName val="0"/>
          <c:showSerName val="0"/>
          <c:showPercent val="0"/>
          <c:showBubbleSize val="0"/>
        </c:dLbls>
        <c:marker val="1"/>
        <c:smooth val="0"/>
        <c:axId val="237823872"/>
        <c:axId val="237825408"/>
      </c:lineChart>
      <c:lineChart>
        <c:grouping val="standard"/>
        <c:varyColors val="0"/>
        <c:ser>
          <c:idx val="2"/>
          <c:order val="2"/>
          <c:tx>
            <c:strRef>
              <c:f>Data!$AV$7</c:f>
              <c:strCache>
                <c:ptCount val="1"/>
                <c:pt idx="0">
                  <c:v>MTD ROM Tonnes</c:v>
                </c:pt>
              </c:strCache>
            </c:strRef>
          </c:tx>
          <c:spPr>
            <a:ln w="25400">
              <a:solidFill>
                <a:srgbClr val="FFCC00"/>
              </a:solidFill>
              <a:prstDash val="solid"/>
            </a:ln>
          </c:spPr>
          <c:marker>
            <c:symbol val="none"/>
          </c:marker>
          <c:val>
            <c:numRef>
              <c:f>Data!$AV$9:$AV$101</c:f>
              <c:numCache>
                <c:formatCode>#,##0</c:formatCode>
                <c:ptCount val="93"/>
                <c:pt idx="0">
                  <c:v>0</c:v>
                </c:pt>
                <c:pt idx="1">
                  <c:v>730</c:v>
                </c:pt>
                <c:pt idx="2">
                  <c:v>1266</c:v>
                </c:pt>
                <c:pt idx="3">
                  <c:v>1266</c:v>
                </c:pt>
                <c:pt idx="4">
                  <c:v>1965</c:v>
                </c:pt>
                <c:pt idx="5">
                  <c:v>2397</c:v>
                </c:pt>
                <c:pt idx="6">
                  <c:v>2397</c:v>
                </c:pt>
                <c:pt idx="7">
                  <c:v>2801</c:v>
                </c:pt>
                <c:pt idx="8">
                  <c:v>3209</c:v>
                </c:pt>
                <c:pt idx="9">
                  <c:v>3470</c:v>
                </c:pt>
                <c:pt idx="10">
                  <c:v>3470</c:v>
                </c:pt>
                <c:pt idx="11">
                  <c:v>3602</c:v>
                </c:pt>
                <c:pt idx="12">
                  <c:v>3812</c:v>
                </c:pt>
                <c:pt idx="13">
                  <c:v>4016</c:v>
                </c:pt>
                <c:pt idx="14">
                  <c:v>4421</c:v>
                </c:pt>
                <c:pt idx="15">
                  <c:v>4541</c:v>
                </c:pt>
                <c:pt idx="16">
                  <c:v>4541</c:v>
                </c:pt>
                <c:pt idx="17">
                  <c:v>4871</c:v>
                </c:pt>
                <c:pt idx="18">
                  <c:v>5330</c:v>
                </c:pt>
                <c:pt idx="19">
                  <c:v>5330</c:v>
                </c:pt>
                <c:pt idx="20">
                  <c:v>5500</c:v>
                </c:pt>
                <c:pt idx="21">
                  <c:v>6080</c:v>
                </c:pt>
                <c:pt idx="22">
                  <c:v>6418</c:v>
                </c:pt>
                <c:pt idx="23">
                  <c:v>6418</c:v>
                </c:pt>
                <c:pt idx="24">
                  <c:v>6715</c:v>
                </c:pt>
                <c:pt idx="25">
                  <c:v>6937</c:v>
                </c:pt>
                <c:pt idx="26">
                  <c:v>7158</c:v>
                </c:pt>
                <c:pt idx="27">
                  <c:v>7757</c:v>
                </c:pt>
                <c:pt idx="28">
                  <c:v>8047</c:v>
                </c:pt>
                <c:pt idx="29">
                  <c:v>8047</c:v>
                </c:pt>
                <c:pt idx="30">
                  <c:v>8456</c:v>
                </c:pt>
                <c:pt idx="31">
                  <c:v>8614</c:v>
                </c:pt>
                <c:pt idx="32">
                  <c:v>8614</c:v>
                </c:pt>
                <c:pt idx="33">
                  <c:v>9154</c:v>
                </c:pt>
                <c:pt idx="34">
                  <c:v>9484</c:v>
                </c:pt>
                <c:pt idx="35">
                  <c:v>9484</c:v>
                </c:pt>
                <c:pt idx="36">
                  <c:v>9484</c:v>
                </c:pt>
                <c:pt idx="37">
                  <c:v>10250</c:v>
                </c:pt>
                <c:pt idx="38">
                  <c:v>10335</c:v>
                </c:pt>
                <c:pt idx="39">
                  <c:v>10335</c:v>
                </c:pt>
                <c:pt idx="40">
                  <c:v>10635</c:v>
                </c:pt>
                <c:pt idx="41">
                  <c:v>10815</c:v>
                </c:pt>
                <c:pt idx="42">
                  <c:v>10815</c:v>
                </c:pt>
                <c:pt idx="43">
                  <c:v>11685</c:v>
                </c:pt>
                <c:pt idx="44">
                  <c:v>11771</c:v>
                </c:pt>
                <c:pt idx="45">
                  <c:v>11771</c:v>
                </c:pt>
                <c:pt idx="46">
                  <c:v>12000</c:v>
                </c:pt>
                <c:pt idx="47">
                  <c:v>12220</c:v>
                </c:pt>
                <c:pt idx="48">
                  <c:v>12220</c:v>
                </c:pt>
                <c:pt idx="49">
                  <c:v>12907</c:v>
                </c:pt>
                <c:pt idx="50">
                  <c:v>13407</c:v>
                </c:pt>
                <c:pt idx="51">
                  <c:v>14433</c:v>
                </c:pt>
                <c:pt idx="52">
                  <c:v>14620</c:v>
                </c:pt>
                <c:pt idx="53">
                  <c:v>14803</c:v>
                </c:pt>
                <c:pt idx="54">
                  <c:v>15287</c:v>
                </c:pt>
                <c:pt idx="55">
                  <c:v>15486</c:v>
                </c:pt>
                <c:pt idx="56">
                  <c:v>16304</c:v>
                </c:pt>
                <c:pt idx="57">
                  <c:v>17072</c:v>
                </c:pt>
                <c:pt idx="58">
                  <c:v>17072</c:v>
                </c:pt>
                <c:pt idx="59">
                  <c:v>17767</c:v>
                </c:pt>
                <c:pt idx="60">
                  <c:v>17767</c:v>
                </c:pt>
                <c:pt idx="61">
                  <c:v>17767</c:v>
                </c:pt>
                <c:pt idx="62">
                  <c:v>18206</c:v>
                </c:pt>
                <c:pt idx="63">
                  <c:v>18920</c:v>
                </c:pt>
                <c:pt idx="64">
                  <c:v>19246</c:v>
                </c:pt>
                <c:pt idx="65">
                  <c:v>19246</c:v>
                </c:pt>
                <c:pt idx="66">
                  <c:v>20107</c:v>
                </c:pt>
                <c:pt idx="67">
                  <c:v>20417</c:v>
                </c:pt>
                <c:pt idx="68">
                  <c:v>20417</c:v>
                </c:pt>
                <c:pt idx="69">
                  <c:v>21145</c:v>
                </c:pt>
                <c:pt idx="70">
                  <c:v>21471</c:v>
                </c:pt>
                <c:pt idx="71">
                  <c:v>21471</c:v>
                </c:pt>
                <c:pt idx="72">
                  <c:v>22603.671881769202</c:v>
                </c:pt>
                <c:pt idx="73">
                  <c:v>23811.108557070613</c:v>
                </c:pt>
                <c:pt idx="74">
                  <c:v>23811.108557070613</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numCache>
            </c:numRef>
          </c:val>
          <c:smooth val="0"/>
        </c:ser>
        <c:ser>
          <c:idx val="3"/>
          <c:order val="3"/>
          <c:tx>
            <c:strRef>
              <c:f>Data!$AW$7</c:f>
              <c:strCache>
                <c:ptCount val="1"/>
                <c:pt idx="0">
                  <c:v>MTD Target ROM Tonnes</c:v>
                </c:pt>
              </c:strCache>
            </c:strRef>
          </c:tx>
          <c:spPr>
            <a:ln w="25400">
              <a:solidFill>
                <a:srgbClr val="FF0000"/>
              </a:solidFill>
              <a:prstDash val="solid"/>
            </a:ln>
          </c:spPr>
          <c:marker>
            <c:symbol val="none"/>
          </c:marker>
          <c:val>
            <c:numRef>
              <c:f>Data!$AW$9:$AW$101</c:f>
              <c:numCache>
                <c:formatCode>#,##0</c:formatCode>
                <c:ptCount val="93"/>
                <c:pt idx="0">
                  <c:v>0</c:v>
                </c:pt>
                <c:pt idx="1">
                  <c:v>466.43010334415965</c:v>
                </c:pt>
                <c:pt idx="2">
                  <c:v>932.86020668831929</c:v>
                </c:pt>
                <c:pt idx="3">
                  <c:v>932.86020668831929</c:v>
                </c:pt>
                <c:pt idx="4">
                  <c:v>1153.3392255062777</c:v>
                </c:pt>
                <c:pt idx="5">
                  <c:v>1354.3332715234151</c:v>
                </c:pt>
                <c:pt idx="6">
                  <c:v>1354.3332715234151</c:v>
                </c:pt>
                <c:pt idx="7">
                  <c:v>1990.4871097278105</c:v>
                </c:pt>
                <c:pt idx="8">
                  <c:v>2660.7107107151101</c:v>
                </c:pt>
                <c:pt idx="9">
                  <c:v>3287.7958415622529</c:v>
                </c:pt>
                <c:pt idx="10">
                  <c:v>3287.7958415622529</c:v>
                </c:pt>
                <c:pt idx="11">
                  <c:v>3869.2462191583613</c:v>
                </c:pt>
                <c:pt idx="12">
                  <c:v>4479.7785129843414</c:v>
                </c:pt>
                <c:pt idx="13">
                  <c:v>4479.7785129843414</c:v>
                </c:pt>
                <c:pt idx="14">
                  <c:v>5196.3081345516812</c:v>
                </c:pt>
                <c:pt idx="15">
                  <c:v>5920.397755309782</c:v>
                </c:pt>
                <c:pt idx="16">
                  <c:v>5920.397755309782</c:v>
                </c:pt>
                <c:pt idx="17">
                  <c:v>6443.8687391101184</c:v>
                </c:pt>
                <c:pt idx="18">
                  <c:v>6967.339722910453</c:v>
                </c:pt>
                <c:pt idx="19">
                  <c:v>6967.339722910453</c:v>
                </c:pt>
                <c:pt idx="20">
                  <c:v>7603.2537891148331</c:v>
                </c:pt>
                <c:pt idx="21">
                  <c:v>8283.8905850816209</c:v>
                </c:pt>
                <c:pt idx="22">
                  <c:v>9080.0347790778578</c:v>
                </c:pt>
                <c:pt idx="23">
                  <c:v>9080.0347790778578</c:v>
                </c:pt>
                <c:pt idx="24">
                  <c:v>9544.1762605800905</c:v>
                </c:pt>
                <c:pt idx="25">
                  <c:v>10179.700454905751</c:v>
                </c:pt>
                <c:pt idx="26">
                  <c:v>10179.700454905751</c:v>
                </c:pt>
                <c:pt idx="27">
                  <c:v>11048.655548796818</c:v>
                </c:pt>
                <c:pt idx="28">
                  <c:v>11917.608034303055</c:v>
                </c:pt>
                <c:pt idx="29">
                  <c:v>11917.608034303055</c:v>
                </c:pt>
                <c:pt idx="30">
                  <c:v>12786.400480641303</c:v>
                </c:pt>
                <c:pt idx="31">
                  <c:v>13651.986757919867</c:v>
                </c:pt>
                <c:pt idx="32">
                  <c:v>13651.986757919867</c:v>
                </c:pt>
                <c:pt idx="33">
                  <c:v>14434.927569932841</c:v>
                </c:pt>
                <c:pt idx="34">
                  <c:v>15225.2112517267</c:v>
                </c:pt>
                <c:pt idx="35">
                  <c:v>15225.2112517267</c:v>
                </c:pt>
                <c:pt idx="36">
                  <c:v>15225.2112517267</c:v>
                </c:pt>
                <c:pt idx="37">
                  <c:v>16003.26083533199</c:v>
                </c:pt>
                <c:pt idx="38">
                  <c:v>16723.245276974027</c:v>
                </c:pt>
                <c:pt idx="39">
                  <c:v>16723.245276974027</c:v>
                </c:pt>
                <c:pt idx="40">
                  <c:v>17443.229718616065</c:v>
                </c:pt>
                <c:pt idx="41">
                  <c:v>17872.798070610479</c:v>
                </c:pt>
                <c:pt idx="42">
                  <c:v>17872.798070610479</c:v>
                </c:pt>
                <c:pt idx="43">
                  <c:v>18135.274231694377</c:v>
                </c:pt>
                <c:pt idx="44">
                  <c:v>18657.512204456099</c:v>
                </c:pt>
                <c:pt idx="45">
                  <c:v>18788.226448044465</c:v>
                </c:pt>
                <c:pt idx="46">
                  <c:v>19504.553125205275</c:v>
                </c:pt>
                <c:pt idx="47">
                  <c:v>20223.948659741574</c:v>
                </c:pt>
                <c:pt idx="48">
                  <c:v>20354.66290332994</c:v>
                </c:pt>
                <c:pt idx="49">
                  <c:v>21229.90542221535</c:v>
                </c:pt>
                <c:pt idx="50">
                  <c:v>21974.581876072145</c:v>
                </c:pt>
                <c:pt idx="51">
                  <c:v>22669.595641996464</c:v>
                </c:pt>
                <c:pt idx="52">
                  <c:v>22800.309885584829</c:v>
                </c:pt>
                <c:pt idx="53">
                  <c:v>23765.270697228247</c:v>
                </c:pt>
                <c:pt idx="54">
                  <c:v>24732.455996825091</c:v>
                </c:pt>
                <c:pt idx="55">
                  <c:v>24863.170240413456</c:v>
                </c:pt>
                <c:pt idx="56">
                  <c:v>25773.369658372008</c:v>
                </c:pt>
                <c:pt idx="57">
                  <c:v>26680.693509724129</c:v>
                </c:pt>
                <c:pt idx="58">
                  <c:v>26811.407753312495</c:v>
                </c:pt>
                <c:pt idx="59">
                  <c:v>27500.454414532833</c:v>
                </c:pt>
                <c:pt idx="60">
                  <c:v>27989.829810602889</c:v>
                </c:pt>
                <c:pt idx="61">
                  <c:v>28120.544054191254</c:v>
                </c:pt>
                <c:pt idx="62">
                  <c:v>28957.523606578128</c:v>
                </c:pt>
                <c:pt idx="63">
                  <c:v>29794.503158964995</c:v>
                </c:pt>
                <c:pt idx="64">
                  <c:v>30602.905717938913</c:v>
                </c:pt>
                <c:pt idx="65">
                  <c:v>30733.619961527278</c:v>
                </c:pt>
                <c:pt idx="66">
                  <c:v>31516.032411923356</c:v>
                </c:pt>
                <c:pt idx="67">
                  <c:v>32303.523658478989</c:v>
                </c:pt>
                <c:pt idx="68">
                  <c:v>32309.986751634191</c:v>
                </c:pt>
                <c:pt idx="69">
                  <c:v>33187.169726515305</c:v>
                </c:pt>
                <c:pt idx="70">
                  <c:v>34004.720313193953</c:v>
                </c:pt>
                <c:pt idx="71">
                  <c:v>34113.128408914876</c:v>
                </c:pt>
                <c:pt idx="72">
                  <c:v>34807.752908696675</c:v>
                </c:pt>
                <c:pt idx="73">
                  <c:v>35515.494785250681</c:v>
                </c:pt>
                <c:pt idx="74">
                  <c:v>35623.902880971611</c:v>
                </c:pt>
                <c:pt idx="75">
                  <c:v>36472.92169464074</c:v>
                </c:pt>
                <c:pt idx="76">
                  <c:v>37349.180394160481</c:v>
                </c:pt>
                <c:pt idx="77">
                  <c:v>37457.588489881411</c:v>
                </c:pt>
                <c:pt idx="78">
                  <c:v>37565.996585602334</c:v>
                </c:pt>
                <c:pt idx="79">
                  <c:v>38427.433017880656</c:v>
                </c:pt>
                <c:pt idx="80">
                  <c:v>38960.23041711223</c:v>
                </c:pt>
                <c:pt idx="81">
                  <c:v>39068.63851283316</c:v>
                </c:pt>
                <c:pt idx="82">
                  <c:v>39571.663148397012</c:v>
                </c:pt>
                <c:pt idx="83">
                  <c:v>40535.358767876023</c:v>
                </c:pt>
                <c:pt idx="84">
                  <c:v>40643.766863596946</c:v>
                </c:pt>
                <c:pt idx="85">
                  <c:v>41607.462483075949</c:v>
                </c:pt>
                <c:pt idx="86">
                  <c:v>42572.379091564333</c:v>
                </c:pt>
                <c:pt idx="87">
                  <c:v>42680.787187285263</c:v>
                </c:pt>
                <c:pt idx="88">
                  <c:v>43582.135162341314</c:v>
                </c:pt>
                <c:pt idx="89">
                  <c:v>43582.135162341314</c:v>
                </c:pt>
                <c:pt idx="90">
                  <c:v>43690.543258062236</c:v>
                </c:pt>
                <c:pt idx="91">
                  <c:v>43754.925256280527</c:v>
                </c:pt>
                <c:pt idx="92">
                  <c:v>44585.158004903686</c:v>
                </c:pt>
              </c:numCache>
            </c:numRef>
          </c:val>
          <c:smooth val="0"/>
        </c:ser>
        <c:dLbls>
          <c:showLegendKey val="0"/>
          <c:showVal val="0"/>
          <c:showCatName val="0"/>
          <c:showSerName val="0"/>
          <c:showPercent val="0"/>
          <c:showBubbleSize val="0"/>
        </c:dLbls>
        <c:marker val="1"/>
        <c:smooth val="0"/>
        <c:axId val="237835776"/>
        <c:axId val="237837312"/>
      </c:lineChart>
      <c:catAx>
        <c:axId val="237823872"/>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7825408"/>
        <c:crosses val="autoZero"/>
        <c:auto val="0"/>
        <c:lblAlgn val="ctr"/>
        <c:lblOffset val="100"/>
        <c:tickLblSkip val="1"/>
        <c:tickMarkSkip val="1"/>
        <c:noMultiLvlLbl val="0"/>
      </c:catAx>
      <c:valAx>
        <c:axId val="237825408"/>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AU"/>
                  <a:t>Shift ROM Tonnes</a:t>
                </a:r>
              </a:p>
            </c:rich>
          </c:tx>
          <c:layout>
            <c:manualLayout>
              <c:xMode val="edge"/>
              <c:yMode val="edge"/>
              <c:x val="4.6511627906976744E-3"/>
              <c:y val="0.3410723659542557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823872"/>
        <c:crosses val="autoZero"/>
        <c:crossBetween val="midCat"/>
      </c:valAx>
      <c:catAx>
        <c:axId val="237835776"/>
        <c:scaling>
          <c:orientation val="minMax"/>
        </c:scaling>
        <c:delete val="1"/>
        <c:axPos val="b"/>
        <c:majorTickMark val="out"/>
        <c:minorTickMark val="none"/>
        <c:tickLblPos val="nextTo"/>
        <c:crossAx val="237837312"/>
        <c:crosses val="autoZero"/>
        <c:auto val="1"/>
        <c:lblAlgn val="ctr"/>
        <c:lblOffset val="100"/>
        <c:noMultiLvlLbl val="0"/>
      </c:catAx>
      <c:valAx>
        <c:axId val="237837312"/>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AU"/>
                  <a:t>Cumulative ROM</a:t>
                </a:r>
                <a:r>
                  <a:rPr lang="en-AU" baseline="0"/>
                  <a:t> Tonnes</a:t>
                </a:r>
                <a:endParaRPr lang="en-AU"/>
              </a:p>
            </c:rich>
          </c:tx>
          <c:layout>
            <c:manualLayout>
              <c:xMode val="edge"/>
              <c:yMode val="edge"/>
              <c:x val="0.98352443359149155"/>
              <c:y val="0.29464357590331602"/>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835776"/>
        <c:crosses val="max"/>
        <c:crossBetween val="midCat"/>
      </c:valAx>
      <c:spPr>
        <a:noFill/>
        <a:ln w="3175">
          <a:solidFill>
            <a:srgbClr val="000000"/>
          </a:solidFill>
          <a:prstDash val="solid"/>
        </a:ln>
      </c:spPr>
    </c:plotArea>
    <c:legend>
      <c:legendPos val="r"/>
      <c:layout>
        <c:manualLayout>
          <c:xMode val="edge"/>
          <c:yMode val="edge"/>
          <c:x val="0.22790723833939364"/>
          <c:y val="0.91607377202849638"/>
          <c:w val="0.59468499577087741"/>
          <c:h val="5.892880577427817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254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CM006</a:t>
            </a:r>
            <a:r>
              <a:rPr lang="en-AU" baseline="0"/>
              <a:t> Shift</a:t>
            </a:r>
            <a:r>
              <a:rPr lang="en-AU"/>
              <a:t> Metres</a:t>
            </a:r>
          </a:p>
        </c:rich>
      </c:tx>
      <c:layout/>
      <c:overlay val="1"/>
      <c:spPr>
        <a:noFill/>
        <a:ln w="25400">
          <a:noFill/>
        </a:ln>
      </c:spPr>
    </c:title>
    <c:autoTitleDeleted val="0"/>
    <c:plotArea>
      <c:layout>
        <c:manualLayout>
          <c:layoutTarget val="inner"/>
          <c:xMode val="edge"/>
          <c:yMode val="edge"/>
          <c:x val="4.6511673177630414E-2"/>
          <c:y val="7.8571634098512755E-2"/>
          <c:w val="0.8823928854270453"/>
          <c:h val="0.70535898792983032"/>
        </c:manualLayout>
      </c:layout>
      <c:lineChart>
        <c:grouping val="standard"/>
        <c:varyColors val="0"/>
        <c:ser>
          <c:idx val="1"/>
          <c:order val="0"/>
          <c:tx>
            <c:strRef>
              <c:f>Data!$K$7</c:f>
              <c:strCache>
                <c:ptCount val="1"/>
                <c:pt idx="0">
                  <c:v>CM006 Metres</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Data!$K$9:$K$101</c:f>
              <c:numCache>
                <c:formatCode>0</c:formatCode>
                <c:ptCount val="93"/>
              </c:numCache>
            </c:numRef>
          </c:val>
          <c:smooth val="0"/>
        </c:ser>
        <c:ser>
          <c:idx val="0"/>
          <c:order val="1"/>
          <c:tx>
            <c:strRef>
              <c:f>Data!$O$7</c:f>
              <c:strCache>
                <c:ptCount val="1"/>
                <c:pt idx="0">
                  <c:v>CM006 Target Metres</c:v>
                </c:pt>
              </c:strCache>
            </c:strRef>
          </c:tx>
          <c:spPr>
            <a:ln w="25400">
              <a:solidFill>
                <a:srgbClr val="00CCFF"/>
              </a:solidFill>
              <a:prstDash val="solid"/>
            </a:ln>
          </c:spPr>
          <c:marker>
            <c:symbol val="none"/>
          </c:marker>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Data!$O$9:$O$101</c:f>
              <c:numCache>
                <c:formatCode>0</c:formatCode>
                <c:ptCount val="93"/>
              </c:numCache>
            </c:numRef>
          </c:val>
          <c:smooth val="0"/>
        </c:ser>
        <c:dLbls>
          <c:showLegendKey val="0"/>
          <c:showVal val="0"/>
          <c:showCatName val="0"/>
          <c:showSerName val="0"/>
          <c:showPercent val="0"/>
          <c:showBubbleSize val="0"/>
        </c:dLbls>
        <c:marker val="1"/>
        <c:smooth val="0"/>
        <c:axId val="237889408"/>
        <c:axId val="237890944"/>
      </c:lineChart>
      <c:lineChart>
        <c:grouping val="standard"/>
        <c:varyColors val="0"/>
        <c:ser>
          <c:idx val="2"/>
          <c:order val="2"/>
          <c:tx>
            <c:strRef>
              <c:f>Data!$L$7</c:f>
              <c:strCache>
                <c:ptCount val="1"/>
                <c:pt idx="0">
                  <c:v>CM006 Cum. Metres</c:v>
                </c:pt>
              </c:strCache>
            </c:strRef>
          </c:tx>
          <c:spPr>
            <a:ln w="25400">
              <a:solidFill>
                <a:srgbClr val="FFCC00"/>
              </a:solidFill>
              <a:prstDash val="solid"/>
            </a:ln>
          </c:spPr>
          <c:marker>
            <c:symbol val="none"/>
          </c:marker>
          <c:val>
            <c:numRef>
              <c:f>Data!$L$9:$L$101</c:f>
              <c:numCache>
                <c:formatCode>0</c:formatCode>
                <c:ptCount val="93"/>
              </c:numCache>
            </c:numRef>
          </c:val>
          <c:smooth val="0"/>
        </c:ser>
        <c:ser>
          <c:idx val="3"/>
          <c:order val="3"/>
          <c:tx>
            <c:strRef>
              <c:f>Data!$P$7</c:f>
              <c:strCache>
                <c:ptCount val="1"/>
                <c:pt idx="0">
                  <c:v>CM006 Target Cum. Metres</c:v>
                </c:pt>
              </c:strCache>
            </c:strRef>
          </c:tx>
          <c:spPr>
            <a:ln w="25400">
              <a:solidFill>
                <a:srgbClr val="FF0000"/>
              </a:solidFill>
              <a:prstDash val="solid"/>
            </a:ln>
          </c:spPr>
          <c:marker>
            <c:symbol val="none"/>
          </c:marker>
          <c:val>
            <c:numRef>
              <c:f>Data!$P$9:$P$101</c:f>
              <c:numCache>
                <c:formatCode>0</c:formatCode>
                <c:ptCount val="93"/>
              </c:numCache>
            </c:numRef>
          </c:val>
          <c:smooth val="0"/>
        </c:ser>
        <c:dLbls>
          <c:showLegendKey val="0"/>
          <c:showVal val="0"/>
          <c:showCatName val="0"/>
          <c:showSerName val="0"/>
          <c:showPercent val="0"/>
          <c:showBubbleSize val="0"/>
        </c:dLbls>
        <c:marker val="1"/>
        <c:smooth val="0"/>
        <c:axId val="237966848"/>
        <c:axId val="237968384"/>
      </c:lineChart>
      <c:catAx>
        <c:axId val="237889408"/>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7890944"/>
        <c:crosses val="autoZero"/>
        <c:auto val="0"/>
        <c:lblAlgn val="ctr"/>
        <c:lblOffset val="100"/>
        <c:tickLblSkip val="1"/>
        <c:tickMarkSkip val="1"/>
        <c:noMultiLvlLbl val="0"/>
      </c:catAx>
      <c:valAx>
        <c:axId val="23789094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AU"/>
                  <a:t>Shift metres</a:t>
                </a:r>
              </a:p>
            </c:rich>
          </c:tx>
          <c:layout>
            <c:manualLayout>
              <c:xMode val="edge"/>
              <c:yMode val="edge"/>
              <c:x val="4.6511627906976744E-3"/>
              <c:y val="0.3410723659542557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889408"/>
        <c:crosses val="autoZero"/>
        <c:crossBetween val="midCat"/>
      </c:valAx>
      <c:catAx>
        <c:axId val="237966848"/>
        <c:scaling>
          <c:orientation val="minMax"/>
        </c:scaling>
        <c:delete val="1"/>
        <c:axPos val="b"/>
        <c:majorTickMark val="out"/>
        <c:minorTickMark val="none"/>
        <c:tickLblPos val="nextTo"/>
        <c:crossAx val="237968384"/>
        <c:crosses val="autoZero"/>
        <c:auto val="1"/>
        <c:lblAlgn val="ctr"/>
        <c:lblOffset val="100"/>
        <c:noMultiLvlLbl val="0"/>
      </c:catAx>
      <c:valAx>
        <c:axId val="237968384"/>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AU"/>
                  <a:t>Cumulative metres</a:t>
                </a:r>
              </a:p>
            </c:rich>
          </c:tx>
          <c:layout>
            <c:manualLayout>
              <c:xMode val="edge"/>
              <c:yMode val="edge"/>
              <c:x val="0.9694361751292716"/>
              <c:y val="0.2946435601799775"/>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966848"/>
        <c:crosses val="max"/>
        <c:crossBetween val="midCat"/>
      </c:valAx>
      <c:spPr>
        <a:noFill/>
        <a:ln w="3175">
          <a:solidFill>
            <a:srgbClr val="000000"/>
          </a:solidFill>
          <a:prstDash val="solid"/>
        </a:ln>
      </c:spPr>
    </c:plotArea>
    <c:legend>
      <c:legendPos val="r"/>
      <c:layout>
        <c:manualLayout>
          <c:xMode val="edge"/>
          <c:yMode val="edge"/>
          <c:x val="0.22790723833939364"/>
          <c:y val="0.91607377202849638"/>
          <c:w val="0.59468499577087741"/>
          <c:h val="5.892880577427817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254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0314752"/>
        <c:axId val="230316288"/>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0318080"/>
        <c:axId val="230319616"/>
      </c:lineChart>
      <c:catAx>
        <c:axId val="230314752"/>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0316288"/>
        <c:crosses val="autoZero"/>
        <c:auto val="0"/>
        <c:lblAlgn val="ctr"/>
        <c:lblOffset val="100"/>
        <c:tickLblSkip val="2"/>
        <c:tickMarkSkip val="1"/>
        <c:noMultiLvlLbl val="0"/>
      </c:catAx>
      <c:valAx>
        <c:axId val="230316288"/>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0314752"/>
        <c:crosses val="autoZero"/>
        <c:crossBetween val="between"/>
      </c:valAx>
      <c:catAx>
        <c:axId val="230318080"/>
        <c:scaling>
          <c:orientation val="minMax"/>
        </c:scaling>
        <c:delete val="1"/>
        <c:axPos val="b"/>
        <c:majorTickMark val="out"/>
        <c:minorTickMark val="none"/>
        <c:tickLblPos val="nextTo"/>
        <c:crossAx val="230319616"/>
        <c:crosses val="autoZero"/>
        <c:auto val="1"/>
        <c:lblAlgn val="ctr"/>
        <c:lblOffset val="100"/>
        <c:noMultiLvlLbl val="0"/>
      </c:catAx>
      <c:valAx>
        <c:axId val="230319616"/>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0318080"/>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20.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CM007 Shift Metres</a:t>
            </a:r>
          </a:p>
        </c:rich>
      </c:tx>
      <c:layout/>
      <c:overlay val="1"/>
      <c:spPr>
        <a:noFill/>
        <a:ln w="25400">
          <a:noFill/>
        </a:ln>
      </c:spPr>
    </c:title>
    <c:autoTitleDeleted val="0"/>
    <c:plotArea>
      <c:layout>
        <c:manualLayout>
          <c:layoutTarget val="inner"/>
          <c:xMode val="edge"/>
          <c:yMode val="edge"/>
          <c:x val="4.6511673177630414E-2"/>
          <c:y val="7.8571634098512755E-2"/>
          <c:w val="0.8823928854270453"/>
          <c:h val="0.70535898792983032"/>
        </c:manualLayout>
      </c:layout>
      <c:lineChart>
        <c:grouping val="standard"/>
        <c:varyColors val="0"/>
        <c:ser>
          <c:idx val="1"/>
          <c:order val="0"/>
          <c:tx>
            <c:strRef>
              <c:f>Data!$S$7</c:f>
              <c:strCache>
                <c:ptCount val="1"/>
                <c:pt idx="0">
                  <c:v>CM007 Metres</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Data!$S$9:$S$101</c:f>
              <c:numCache>
                <c:formatCode>0</c:formatCode>
                <c:ptCount val="93"/>
                <c:pt idx="0">
                  <c:v>0</c:v>
                </c:pt>
                <c:pt idx="1">
                  <c:v>18</c:v>
                </c:pt>
                <c:pt idx="2">
                  <c:v>15.1</c:v>
                </c:pt>
                <c:pt idx="3">
                  <c:v>0</c:v>
                </c:pt>
                <c:pt idx="4">
                  <c:v>15</c:v>
                </c:pt>
                <c:pt idx="5">
                  <c:v>9</c:v>
                </c:pt>
                <c:pt idx="6">
                  <c:v>0</c:v>
                </c:pt>
                <c:pt idx="7">
                  <c:v>9</c:v>
                </c:pt>
                <c:pt idx="8">
                  <c:v>5</c:v>
                </c:pt>
                <c:pt idx="9">
                  <c:v>1</c:v>
                </c:pt>
                <c:pt idx="10">
                  <c:v>0</c:v>
                </c:pt>
                <c:pt idx="11">
                  <c:v>1</c:v>
                </c:pt>
                <c:pt idx="12">
                  <c:v>1</c:v>
                </c:pt>
                <c:pt idx="13">
                  <c:v>6.8</c:v>
                </c:pt>
                <c:pt idx="14">
                  <c:v>4</c:v>
                </c:pt>
                <c:pt idx="15">
                  <c:v>0</c:v>
                </c:pt>
                <c:pt idx="16">
                  <c:v>0</c:v>
                </c:pt>
                <c:pt idx="17">
                  <c:v>8</c:v>
                </c:pt>
                <c:pt idx="18">
                  <c:v>8</c:v>
                </c:pt>
                <c:pt idx="19">
                  <c:v>0</c:v>
                </c:pt>
                <c:pt idx="20">
                  <c:v>0</c:v>
                </c:pt>
                <c:pt idx="21">
                  <c:v>16</c:v>
                </c:pt>
                <c:pt idx="22">
                  <c:v>10</c:v>
                </c:pt>
                <c:pt idx="23">
                  <c:v>0</c:v>
                </c:pt>
                <c:pt idx="24">
                  <c:v>0</c:v>
                </c:pt>
                <c:pt idx="25">
                  <c:v>5</c:v>
                </c:pt>
                <c:pt idx="26">
                  <c:v>0</c:v>
                </c:pt>
                <c:pt idx="27">
                  <c:v>22</c:v>
                </c:pt>
                <c:pt idx="28">
                  <c:v>3.3</c:v>
                </c:pt>
                <c:pt idx="29">
                  <c:v>0</c:v>
                </c:pt>
                <c:pt idx="30">
                  <c:v>5</c:v>
                </c:pt>
                <c:pt idx="31">
                  <c:v>2</c:v>
                </c:pt>
                <c:pt idx="32">
                  <c:v>0</c:v>
                </c:pt>
                <c:pt idx="33">
                  <c:v>11</c:v>
                </c:pt>
                <c:pt idx="34">
                  <c:v>7.6</c:v>
                </c:pt>
                <c:pt idx="35">
                  <c:v>0</c:v>
                </c:pt>
                <c:pt idx="36">
                  <c:v>0</c:v>
                </c:pt>
                <c:pt idx="37">
                  <c:v>13</c:v>
                </c:pt>
                <c:pt idx="38">
                  <c:v>2.6</c:v>
                </c:pt>
                <c:pt idx="39">
                  <c:v>0</c:v>
                </c:pt>
                <c:pt idx="40">
                  <c:v>0</c:v>
                </c:pt>
                <c:pt idx="41">
                  <c:v>1</c:v>
                </c:pt>
                <c:pt idx="42">
                  <c:v>0</c:v>
                </c:pt>
                <c:pt idx="43">
                  <c:v>16</c:v>
                </c:pt>
                <c:pt idx="44">
                  <c:v>0</c:v>
                </c:pt>
                <c:pt idx="45">
                  <c:v>0</c:v>
                </c:pt>
                <c:pt idx="46">
                  <c:v>2</c:v>
                </c:pt>
                <c:pt idx="47">
                  <c:v>2</c:v>
                </c:pt>
                <c:pt idx="48">
                  <c:v>0</c:v>
                </c:pt>
                <c:pt idx="49">
                  <c:v>20</c:v>
                </c:pt>
                <c:pt idx="50">
                  <c:v>11.5</c:v>
                </c:pt>
                <c:pt idx="51">
                  <c:v>16</c:v>
                </c:pt>
                <c:pt idx="52">
                  <c:v>6</c:v>
                </c:pt>
                <c:pt idx="53">
                  <c:v>0</c:v>
                </c:pt>
                <c:pt idx="54">
                  <c:v>10</c:v>
                </c:pt>
                <c:pt idx="55">
                  <c:v>12</c:v>
                </c:pt>
                <c:pt idx="56">
                  <c:v>13</c:v>
                </c:pt>
                <c:pt idx="57">
                  <c:v>18</c:v>
                </c:pt>
                <c:pt idx="58">
                  <c:v>0</c:v>
                </c:pt>
                <c:pt idx="59">
                  <c:v>11</c:v>
                </c:pt>
                <c:pt idx="60">
                  <c:v>0</c:v>
                </c:pt>
                <c:pt idx="61">
                  <c:v>0</c:v>
                </c:pt>
                <c:pt idx="62">
                  <c:v>11</c:v>
                </c:pt>
                <c:pt idx="63">
                  <c:v>13</c:v>
                </c:pt>
                <c:pt idx="64">
                  <c:v>8</c:v>
                </c:pt>
                <c:pt idx="65">
                  <c:v>0</c:v>
                </c:pt>
                <c:pt idx="66">
                  <c:v>4</c:v>
                </c:pt>
                <c:pt idx="67">
                  <c:v>12</c:v>
                </c:pt>
                <c:pt idx="68">
                  <c:v>0</c:v>
                </c:pt>
                <c:pt idx="69">
                  <c:v>6</c:v>
                </c:pt>
                <c:pt idx="70">
                  <c:v>6</c:v>
                </c:pt>
                <c:pt idx="71">
                  <c:v>0</c:v>
                </c:pt>
                <c:pt idx="72">
                  <c:v>4</c:v>
                </c:pt>
                <c:pt idx="73">
                  <c:v>12</c:v>
                </c:pt>
                <c:pt idx="74">
                  <c:v>0</c:v>
                </c:pt>
              </c:numCache>
            </c:numRef>
          </c:val>
          <c:smooth val="0"/>
        </c:ser>
        <c:ser>
          <c:idx val="0"/>
          <c:order val="1"/>
          <c:tx>
            <c:strRef>
              <c:f>Data!$W$7</c:f>
              <c:strCache>
                <c:ptCount val="1"/>
                <c:pt idx="0">
                  <c:v>CM007 Target Metres</c:v>
                </c:pt>
              </c:strCache>
            </c:strRef>
          </c:tx>
          <c:spPr>
            <a:ln w="25400">
              <a:solidFill>
                <a:srgbClr val="00CCFF"/>
              </a:solidFill>
              <a:prstDash val="solid"/>
            </a:ln>
          </c:spPr>
          <c:marker>
            <c:symbol val="none"/>
          </c:marker>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Data!$W$9:$W$101</c:f>
              <c:numCache>
                <c:formatCode>0</c:formatCode>
                <c:ptCount val="93"/>
                <c:pt idx="0">
                  <c:v>0</c:v>
                </c:pt>
                <c:pt idx="1">
                  <c:v>10.1379555132016</c:v>
                </c:pt>
                <c:pt idx="2">
                  <c:v>10.1379555132016</c:v>
                </c:pt>
                <c:pt idx="3">
                  <c:v>0</c:v>
                </c:pt>
                <c:pt idx="4">
                  <c:v>0.74420103063576204</c:v>
                </c:pt>
                <c:pt idx="5">
                  <c:v>0</c:v>
                </c:pt>
                <c:pt idx="6">
                  <c:v>0</c:v>
                </c:pt>
                <c:pt idx="7">
                  <c:v>16.764588646222698</c:v>
                </c:pt>
                <c:pt idx="8">
                  <c:v>18.092728973060002</c:v>
                </c:pt>
                <c:pt idx="9">
                  <c:v>16.700956532735201</c:v>
                </c:pt>
                <c:pt idx="10">
                  <c:v>0</c:v>
                </c:pt>
                <c:pt idx="11">
                  <c:v>14.920531109750099</c:v>
                </c:pt>
                <c:pt idx="12">
                  <c:v>14.920531109750099</c:v>
                </c:pt>
                <c:pt idx="13">
                  <c:v>0</c:v>
                </c:pt>
                <c:pt idx="14">
                  <c:v>17.2094051450458</c:v>
                </c:pt>
                <c:pt idx="15">
                  <c:v>17.513637763998201</c:v>
                </c:pt>
                <c:pt idx="16">
                  <c:v>0</c:v>
                </c:pt>
                <c:pt idx="17">
                  <c:v>9.7447251521947997</c:v>
                </c:pt>
                <c:pt idx="18">
                  <c:v>9.7447251521947997</c:v>
                </c:pt>
                <c:pt idx="19">
                  <c:v>0</c:v>
                </c:pt>
                <c:pt idx="20">
                  <c:v>14.079588551621599</c:v>
                </c:pt>
                <c:pt idx="21">
                  <c:v>15.2491841553705</c:v>
                </c:pt>
                <c:pt idx="22">
                  <c:v>15.2491841553705</c:v>
                </c:pt>
                <c:pt idx="23">
                  <c:v>0</c:v>
                </c:pt>
                <c:pt idx="24">
                  <c:v>2.4946535708989401</c:v>
                </c:pt>
                <c:pt idx="25">
                  <c:v>9.1037619094269093</c:v>
                </c:pt>
                <c:pt idx="26">
                  <c:v>0</c:v>
                </c:pt>
                <c:pt idx="27">
                  <c:v>18.0962652988682</c:v>
                </c:pt>
                <c:pt idx="28">
                  <c:v>18.096198825649001</c:v>
                </c:pt>
                <c:pt idx="29">
                  <c:v>0</c:v>
                </c:pt>
                <c:pt idx="30">
                  <c:v>18.09212031753</c:v>
                </c:pt>
                <c:pt idx="31">
                  <c:v>18.09212031753</c:v>
                </c:pt>
                <c:pt idx="32">
                  <c:v>0</c:v>
                </c:pt>
                <c:pt idx="33">
                  <c:v>19.281648714230499</c:v>
                </c:pt>
                <c:pt idx="34">
                  <c:v>20.3750294706932</c:v>
                </c:pt>
                <c:pt idx="35">
                  <c:v>0</c:v>
                </c:pt>
                <c:pt idx="36">
                  <c:v>0</c:v>
                </c:pt>
                <c:pt idx="37">
                  <c:v>19.893500186558999</c:v>
                </c:pt>
                <c:pt idx="38">
                  <c:v>17.612187231840501</c:v>
                </c:pt>
                <c:pt idx="39">
                  <c:v>0</c:v>
                </c:pt>
                <c:pt idx="40">
                  <c:v>17.612187231840501</c:v>
                </c:pt>
                <c:pt idx="41">
                  <c:v>6.4323621590066198</c:v>
                </c:pt>
                <c:pt idx="42">
                  <c:v>0</c:v>
                </c:pt>
                <c:pt idx="43">
                  <c:v>0</c:v>
                </c:pt>
                <c:pt idx="44">
                  <c:v>9.99926705060426</c:v>
                </c:pt>
                <c:pt idx="45">
                  <c:v>0</c:v>
                </c:pt>
                <c:pt idx="46">
                  <c:v>15.7523898924275</c:v>
                </c:pt>
                <c:pt idx="47">
                  <c:v>15.7523898924275</c:v>
                </c:pt>
                <c:pt idx="48">
                  <c:v>0</c:v>
                </c:pt>
                <c:pt idx="49">
                  <c:v>17.573929839631202</c:v>
                </c:pt>
                <c:pt idx="50">
                  <c:v>18.093923818084502</c:v>
                </c:pt>
                <c:pt idx="51">
                  <c:v>18.748306879257701</c:v>
                </c:pt>
                <c:pt idx="52">
                  <c:v>0</c:v>
                </c:pt>
                <c:pt idx="53">
                  <c:v>20.3581146353919</c:v>
                </c:pt>
                <c:pt idx="54">
                  <c:v>20.439376479076401</c:v>
                </c:pt>
                <c:pt idx="55">
                  <c:v>0</c:v>
                </c:pt>
                <c:pt idx="56">
                  <c:v>18.2061285919727</c:v>
                </c:pt>
                <c:pt idx="57">
                  <c:v>18.093436590666499</c:v>
                </c:pt>
                <c:pt idx="58">
                  <c:v>0</c:v>
                </c:pt>
                <c:pt idx="59">
                  <c:v>9.6887002306613201</c:v>
                </c:pt>
                <c:pt idx="60">
                  <c:v>2.2657587454068602</c:v>
                </c:pt>
                <c:pt idx="61">
                  <c:v>0</c:v>
                </c:pt>
                <c:pt idx="62">
                  <c:v>17.271452887065301</c:v>
                </c:pt>
                <c:pt idx="63">
                  <c:v>17.271452887065301</c:v>
                </c:pt>
                <c:pt idx="64">
                  <c:v>16.186611258726</c:v>
                </c:pt>
                <c:pt idx="65">
                  <c:v>0</c:v>
                </c:pt>
                <c:pt idx="66">
                  <c:v>15.199973115837601</c:v>
                </c:pt>
                <c:pt idx="67">
                  <c:v>15.199973115837601</c:v>
                </c:pt>
                <c:pt idx="68">
                  <c:v>0</c:v>
                </c:pt>
                <c:pt idx="69">
                  <c:v>18.071039097480199</c:v>
                </c:pt>
                <c:pt idx="70">
                  <c:v>15.7389373899652</c:v>
                </c:pt>
                <c:pt idx="71">
                  <c:v>0</c:v>
                </c:pt>
                <c:pt idx="72">
                  <c:v>8.9696615222050795</c:v>
                </c:pt>
                <c:pt idx="73">
                  <c:v>8.9696615222050795</c:v>
                </c:pt>
                <c:pt idx="74">
                  <c:v>0</c:v>
                </c:pt>
                <c:pt idx="75">
                  <c:v>13.6399709634433</c:v>
                </c:pt>
                <c:pt idx="76">
                  <c:v>15.5424191408359</c:v>
                </c:pt>
                <c:pt idx="77">
                  <c:v>0</c:v>
                </c:pt>
                <c:pt idx="78">
                  <c:v>0</c:v>
                </c:pt>
                <c:pt idx="79">
                  <c:v>15.5424191408359</c:v>
                </c:pt>
                <c:pt idx="80">
                  <c:v>2.8822552828950099</c:v>
                </c:pt>
                <c:pt idx="81">
                  <c:v>0</c:v>
                </c:pt>
                <c:pt idx="82">
                  <c:v>1.61067090393421</c:v>
                </c:pt>
                <c:pt idx="83">
                  <c:v>18.082376052483799</c:v>
                </c:pt>
                <c:pt idx="84">
                  <c:v>0</c:v>
                </c:pt>
                <c:pt idx="85">
                  <c:v>18.082376052483799</c:v>
                </c:pt>
                <c:pt idx="86">
                  <c:v>18.096030589479</c:v>
                </c:pt>
                <c:pt idx="87">
                  <c:v>0</c:v>
                </c:pt>
                <c:pt idx="88">
                  <c:v>16.898118152879398</c:v>
                </c:pt>
                <c:pt idx="89">
                  <c:v>0</c:v>
                </c:pt>
                <c:pt idx="90">
                  <c:v>0</c:v>
                </c:pt>
                <c:pt idx="91">
                  <c:v>1.20700843949139</c:v>
                </c:pt>
                <c:pt idx="92">
                  <c:v>18.358730874456</c:v>
                </c:pt>
              </c:numCache>
            </c:numRef>
          </c:val>
          <c:smooth val="0"/>
        </c:ser>
        <c:dLbls>
          <c:showLegendKey val="0"/>
          <c:showVal val="0"/>
          <c:showCatName val="0"/>
          <c:showSerName val="0"/>
          <c:showPercent val="0"/>
          <c:showBubbleSize val="0"/>
        </c:dLbls>
        <c:marker val="1"/>
        <c:smooth val="0"/>
        <c:axId val="238094208"/>
        <c:axId val="238095744"/>
      </c:lineChart>
      <c:lineChart>
        <c:grouping val="standard"/>
        <c:varyColors val="0"/>
        <c:ser>
          <c:idx val="2"/>
          <c:order val="2"/>
          <c:tx>
            <c:strRef>
              <c:f>Data!$T$7</c:f>
              <c:strCache>
                <c:ptCount val="1"/>
                <c:pt idx="0">
                  <c:v>CM007 Cum. Metres</c:v>
                </c:pt>
              </c:strCache>
            </c:strRef>
          </c:tx>
          <c:spPr>
            <a:ln w="25400">
              <a:solidFill>
                <a:srgbClr val="FFCC00"/>
              </a:solidFill>
              <a:prstDash val="solid"/>
            </a:ln>
          </c:spPr>
          <c:marker>
            <c:symbol val="none"/>
          </c:marker>
          <c:val>
            <c:numRef>
              <c:f>Data!$T$9:$T$101</c:f>
              <c:numCache>
                <c:formatCode>0</c:formatCode>
                <c:ptCount val="93"/>
                <c:pt idx="0">
                  <c:v>0</c:v>
                </c:pt>
                <c:pt idx="1">
                  <c:v>18</c:v>
                </c:pt>
                <c:pt idx="2">
                  <c:v>33.1</c:v>
                </c:pt>
                <c:pt idx="3">
                  <c:v>33.1</c:v>
                </c:pt>
                <c:pt idx="4">
                  <c:v>48.1</c:v>
                </c:pt>
                <c:pt idx="5">
                  <c:v>57.1</c:v>
                </c:pt>
                <c:pt idx="6">
                  <c:v>57.1</c:v>
                </c:pt>
                <c:pt idx="7">
                  <c:v>66.099999999999994</c:v>
                </c:pt>
                <c:pt idx="8">
                  <c:v>71.099999999999994</c:v>
                </c:pt>
                <c:pt idx="9">
                  <c:v>72.099999999999994</c:v>
                </c:pt>
                <c:pt idx="10">
                  <c:v>72.099999999999994</c:v>
                </c:pt>
                <c:pt idx="11">
                  <c:v>73.099999999999994</c:v>
                </c:pt>
                <c:pt idx="12">
                  <c:v>74.099999999999994</c:v>
                </c:pt>
                <c:pt idx="13">
                  <c:v>80.899999999999991</c:v>
                </c:pt>
                <c:pt idx="14">
                  <c:v>84.899999999999991</c:v>
                </c:pt>
                <c:pt idx="15">
                  <c:v>84.899999999999991</c:v>
                </c:pt>
                <c:pt idx="16">
                  <c:v>84.899999999999991</c:v>
                </c:pt>
                <c:pt idx="17">
                  <c:v>92.899999999999991</c:v>
                </c:pt>
                <c:pt idx="18">
                  <c:v>100.89999999999999</c:v>
                </c:pt>
                <c:pt idx="19">
                  <c:v>100.89999999999999</c:v>
                </c:pt>
                <c:pt idx="20">
                  <c:v>100.89999999999999</c:v>
                </c:pt>
                <c:pt idx="21">
                  <c:v>116.89999999999999</c:v>
                </c:pt>
                <c:pt idx="22">
                  <c:v>126.89999999999999</c:v>
                </c:pt>
                <c:pt idx="23">
                  <c:v>126.89999999999999</c:v>
                </c:pt>
                <c:pt idx="24">
                  <c:v>126.89999999999999</c:v>
                </c:pt>
                <c:pt idx="25">
                  <c:v>131.89999999999998</c:v>
                </c:pt>
                <c:pt idx="26">
                  <c:v>131.89999999999998</c:v>
                </c:pt>
                <c:pt idx="27">
                  <c:v>153.89999999999998</c:v>
                </c:pt>
                <c:pt idx="28">
                  <c:v>157.19999999999999</c:v>
                </c:pt>
                <c:pt idx="29">
                  <c:v>157.19999999999999</c:v>
                </c:pt>
                <c:pt idx="30">
                  <c:v>162.19999999999999</c:v>
                </c:pt>
                <c:pt idx="31">
                  <c:v>164.2</c:v>
                </c:pt>
                <c:pt idx="32">
                  <c:v>164.2</c:v>
                </c:pt>
                <c:pt idx="33">
                  <c:v>175.2</c:v>
                </c:pt>
                <c:pt idx="34">
                  <c:v>182.79999999999998</c:v>
                </c:pt>
                <c:pt idx="35">
                  <c:v>182.79999999999998</c:v>
                </c:pt>
                <c:pt idx="36">
                  <c:v>182.79999999999998</c:v>
                </c:pt>
                <c:pt idx="37">
                  <c:v>195.79999999999998</c:v>
                </c:pt>
                <c:pt idx="38">
                  <c:v>198.39999999999998</c:v>
                </c:pt>
                <c:pt idx="39">
                  <c:v>198.39999999999998</c:v>
                </c:pt>
                <c:pt idx="40">
                  <c:v>198.39999999999998</c:v>
                </c:pt>
                <c:pt idx="41">
                  <c:v>199.39999999999998</c:v>
                </c:pt>
                <c:pt idx="42">
                  <c:v>199.39999999999998</c:v>
                </c:pt>
                <c:pt idx="43">
                  <c:v>215.39999999999998</c:v>
                </c:pt>
                <c:pt idx="44">
                  <c:v>215.39999999999998</c:v>
                </c:pt>
                <c:pt idx="45">
                  <c:v>215.39999999999998</c:v>
                </c:pt>
                <c:pt idx="46">
                  <c:v>217.39999999999998</c:v>
                </c:pt>
                <c:pt idx="47">
                  <c:v>219.39999999999998</c:v>
                </c:pt>
                <c:pt idx="48">
                  <c:v>219.39999999999998</c:v>
                </c:pt>
                <c:pt idx="49">
                  <c:v>239.39999999999998</c:v>
                </c:pt>
                <c:pt idx="50">
                  <c:v>250.89999999999998</c:v>
                </c:pt>
                <c:pt idx="51">
                  <c:v>266.89999999999998</c:v>
                </c:pt>
                <c:pt idx="52">
                  <c:v>272.89999999999998</c:v>
                </c:pt>
                <c:pt idx="53">
                  <c:v>272.89999999999998</c:v>
                </c:pt>
                <c:pt idx="54">
                  <c:v>282.89999999999998</c:v>
                </c:pt>
                <c:pt idx="55">
                  <c:v>294.89999999999998</c:v>
                </c:pt>
                <c:pt idx="56">
                  <c:v>307.89999999999998</c:v>
                </c:pt>
                <c:pt idx="57">
                  <c:v>325.89999999999998</c:v>
                </c:pt>
                <c:pt idx="58">
                  <c:v>325.89999999999998</c:v>
                </c:pt>
                <c:pt idx="59">
                  <c:v>336.9</c:v>
                </c:pt>
                <c:pt idx="60">
                  <c:v>336.9</c:v>
                </c:pt>
                <c:pt idx="61">
                  <c:v>336.9</c:v>
                </c:pt>
                <c:pt idx="62">
                  <c:v>347.9</c:v>
                </c:pt>
                <c:pt idx="63">
                  <c:v>360.9</c:v>
                </c:pt>
                <c:pt idx="64">
                  <c:v>368.9</c:v>
                </c:pt>
                <c:pt idx="65">
                  <c:v>368.9</c:v>
                </c:pt>
                <c:pt idx="66">
                  <c:v>372.9</c:v>
                </c:pt>
                <c:pt idx="67">
                  <c:v>384.9</c:v>
                </c:pt>
                <c:pt idx="68">
                  <c:v>384.9</c:v>
                </c:pt>
                <c:pt idx="69">
                  <c:v>390.9</c:v>
                </c:pt>
                <c:pt idx="70">
                  <c:v>396.9</c:v>
                </c:pt>
                <c:pt idx="71">
                  <c:v>396.9</c:v>
                </c:pt>
                <c:pt idx="72">
                  <c:v>400.9</c:v>
                </c:pt>
                <c:pt idx="73">
                  <c:v>412.9</c:v>
                </c:pt>
                <c:pt idx="74">
                  <c:v>412.9</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numCache>
            </c:numRef>
          </c:val>
          <c:smooth val="0"/>
        </c:ser>
        <c:ser>
          <c:idx val="3"/>
          <c:order val="3"/>
          <c:tx>
            <c:strRef>
              <c:f>Data!$X$7</c:f>
              <c:strCache>
                <c:ptCount val="1"/>
                <c:pt idx="0">
                  <c:v>CM007 Target Cum. Metres</c:v>
                </c:pt>
              </c:strCache>
            </c:strRef>
          </c:tx>
          <c:spPr>
            <a:ln w="25400">
              <a:solidFill>
                <a:srgbClr val="FF0000"/>
              </a:solidFill>
              <a:prstDash val="solid"/>
            </a:ln>
          </c:spPr>
          <c:marker>
            <c:symbol val="none"/>
          </c:marker>
          <c:val>
            <c:numRef>
              <c:f>Data!$X$9:$X$101</c:f>
              <c:numCache>
                <c:formatCode>0</c:formatCode>
                <c:ptCount val="93"/>
                <c:pt idx="0">
                  <c:v>0</c:v>
                </c:pt>
                <c:pt idx="1">
                  <c:v>10.1379555132016</c:v>
                </c:pt>
                <c:pt idx="2">
                  <c:v>20.2759110264032</c:v>
                </c:pt>
                <c:pt idx="3">
                  <c:v>20.2759110264032</c:v>
                </c:pt>
                <c:pt idx="4">
                  <c:v>21.020112057038961</c:v>
                </c:pt>
                <c:pt idx="5">
                  <c:v>21.020112057038961</c:v>
                </c:pt>
                <c:pt idx="6">
                  <c:v>21.020112057038961</c:v>
                </c:pt>
                <c:pt idx="7">
                  <c:v>37.784700703261663</c:v>
                </c:pt>
                <c:pt idx="8">
                  <c:v>55.877429676321668</c:v>
                </c:pt>
                <c:pt idx="9">
                  <c:v>72.578386209056873</c:v>
                </c:pt>
                <c:pt idx="10">
                  <c:v>72.578386209056873</c:v>
                </c:pt>
                <c:pt idx="11">
                  <c:v>87.498917318806974</c:v>
                </c:pt>
                <c:pt idx="12">
                  <c:v>102.41944842855708</c:v>
                </c:pt>
                <c:pt idx="13">
                  <c:v>102.41944842855708</c:v>
                </c:pt>
                <c:pt idx="14">
                  <c:v>119.62885357360287</c:v>
                </c:pt>
                <c:pt idx="15">
                  <c:v>137.14249133760106</c:v>
                </c:pt>
                <c:pt idx="16">
                  <c:v>137.14249133760106</c:v>
                </c:pt>
                <c:pt idx="17">
                  <c:v>146.88721648979586</c:v>
                </c:pt>
                <c:pt idx="18">
                  <c:v>156.63194164199066</c:v>
                </c:pt>
                <c:pt idx="19">
                  <c:v>156.63194164199066</c:v>
                </c:pt>
                <c:pt idx="20">
                  <c:v>170.71153019361228</c:v>
                </c:pt>
                <c:pt idx="21">
                  <c:v>185.96071434898278</c:v>
                </c:pt>
                <c:pt idx="22">
                  <c:v>201.20989850435328</c:v>
                </c:pt>
                <c:pt idx="23">
                  <c:v>201.20989850435328</c:v>
                </c:pt>
                <c:pt idx="24">
                  <c:v>203.70455207525222</c:v>
                </c:pt>
                <c:pt idx="25">
                  <c:v>212.80831398467913</c:v>
                </c:pt>
                <c:pt idx="26">
                  <c:v>212.80831398467913</c:v>
                </c:pt>
                <c:pt idx="27">
                  <c:v>230.90457928354732</c:v>
                </c:pt>
                <c:pt idx="28">
                  <c:v>249.00077810919632</c:v>
                </c:pt>
                <c:pt idx="29">
                  <c:v>249.00077810919632</c:v>
                </c:pt>
                <c:pt idx="30">
                  <c:v>267.09289842672632</c:v>
                </c:pt>
                <c:pt idx="31">
                  <c:v>285.1850187442563</c:v>
                </c:pt>
                <c:pt idx="32">
                  <c:v>285.1850187442563</c:v>
                </c:pt>
                <c:pt idx="33">
                  <c:v>304.46666745848677</c:v>
                </c:pt>
                <c:pt idx="34">
                  <c:v>324.84169692917999</c:v>
                </c:pt>
                <c:pt idx="35">
                  <c:v>324.84169692917999</c:v>
                </c:pt>
                <c:pt idx="36">
                  <c:v>324.84169692917999</c:v>
                </c:pt>
                <c:pt idx="37">
                  <c:v>344.73519711573897</c:v>
                </c:pt>
                <c:pt idx="38">
                  <c:v>362.34738434757946</c:v>
                </c:pt>
                <c:pt idx="39">
                  <c:v>362.34738434757946</c:v>
                </c:pt>
                <c:pt idx="40">
                  <c:v>379.95957157941996</c:v>
                </c:pt>
                <c:pt idx="41">
                  <c:v>386.39193373842659</c:v>
                </c:pt>
                <c:pt idx="42">
                  <c:v>386.39193373842659</c:v>
                </c:pt>
                <c:pt idx="43">
                  <c:v>386.39193373842659</c:v>
                </c:pt>
                <c:pt idx="44">
                  <c:v>396.39120078903085</c:v>
                </c:pt>
                <c:pt idx="45">
                  <c:v>396.39120078903085</c:v>
                </c:pt>
                <c:pt idx="46">
                  <c:v>412.14359068145836</c:v>
                </c:pt>
                <c:pt idx="47">
                  <c:v>427.89598057388588</c:v>
                </c:pt>
                <c:pt idx="48">
                  <c:v>427.89598057388588</c:v>
                </c:pt>
                <c:pt idx="49">
                  <c:v>445.46991041351708</c:v>
                </c:pt>
                <c:pt idx="50">
                  <c:v>463.56383423160156</c:v>
                </c:pt>
                <c:pt idx="51">
                  <c:v>482.31214111085927</c:v>
                </c:pt>
                <c:pt idx="52">
                  <c:v>482.31214111085927</c:v>
                </c:pt>
                <c:pt idx="53">
                  <c:v>502.6702557462512</c:v>
                </c:pt>
                <c:pt idx="54">
                  <c:v>523.10963222532757</c:v>
                </c:pt>
                <c:pt idx="55">
                  <c:v>523.10963222532757</c:v>
                </c:pt>
                <c:pt idx="56">
                  <c:v>541.31576081730032</c:v>
                </c:pt>
                <c:pt idx="57">
                  <c:v>559.40919740796676</c:v>
                </c:pt>
                <c:pt idx="58">
                  <c:v>559.40919740796676</c:v>
                </c:pt>
                <c:pt idx="59">
                  <c:v>569.09789763862807</c:v>
                </c:pt>
                <c:pt idx="60">
                  <c:v>571.36365638403493</c:v>
                </c:pt>
                <c:pt idx="61">
                  <c:v>571.36365638403493</c:v>
                </c:pt>
                <c:pt idx="62">
                  <c:v>588.63510927110019</c:v>
                </c:pt>
                <c:pt idx="63">
                  <c:v>605.90656215816546</c:v>
                </c:pt>
                <c:pt idx="64">
                  <c:v>622.09317341689143</c:v>
                </c:pt>
                <c:pt idx="65">
                  <c:v>622.09317341689143</c:v>
                </c:pt>
                <c:pt idx="66">
                  <c:v>637.293146532729</c:v>
                </c:pt>
                <c:pt idx="67">
                  <c:v>652.49311964856656</c:v>
                </c:pt>
                <c:pt idx="68">
                  <c:v>652.49311964856656</c:v>
                </c:pt>
                <c:pt idx="69">
                  <c:v>670.56415874604681</c:v>
                </c:pt>
                <c:pt idx="70">
                  <c:v>686.30309613601196</c:v>
                </c:pt>
                <c:pt idx="71">
                  <c:v>686.30309613601196</c:v>
                </c:pt>
                <c:pt idx="72">
                  <c:v>695.27275765821707</c:v>
                </c:pt>
                <c:pt idx="73">
                  <c:v>704.24241918042219</c:v>
                </c:pt>
                <c:pt idx="74">
                  <c:v>704.24241918042219</c:v>
                </c:pt>
                <c:pt idx="75">
                  <c:v>717.88239014386545</c:v>
                </c:pt>
                <c:pt idx="76">
                  <c:v>733.42480928470138</c:v>
                </c:pt>
                <c:pt idx="77">
                  <c:v>733.42480928470138</c:v>
                </c:pt>
                <c:pt idx="78">
                  <c:v>733.42480928470138</c:v>
                </c:pt>
                <c:pt idx="79">
                  <c:v>748.96722842553731</c:v>
                </c:pt>
                <c:pt idx="80">
                  <c:v>751.84948370843233</c:v>
                </c:pt>
                <c:pt idx="81">
                  <c:v>751.84948370843233</c:v>
                </c:pt>
                <c:pt idx="82">
                  <c:v>753.46015461236652</c:v>
                </c:pt>
                <c:pt idx="83">
                  <c:v>771.54253066485035</c:v>
                </c:pt>
                <c:pt idx="84">
                  <c:v>771.54253066485035</c:v>
                </c:pt>
                <c:pt idx="85">
                  <c:v>789.62490671733417</c:v>
                </c:pt>
                <c:pt idx="86">
                  <c:v>807.7209373068132</c:v>
                </c:pt>
                <c:pt idx="87">
                  <c:v>807.7209373068132</c:v>
                </c:pt>
                <c:pt idx="88">
                  <c:v>824.61905545969262</c:v>
                </c:pt>
                <c:pt idx="89">
                  <c:v>824.61905545969262</c:v>
                </c:pt>
                <c:pt idx="90">
                  <c:v>824.61905545969262</c:v>
                </c:pt>
                <c:pt idx="91">
                  <c:v>825.82606389918396</c:v>
                </c:pt>
                <c:pt idx="92">
                  <c:v>844.18479477363996</c:v>
                </c:pt>
              </c:numCache>
            </c:numRef>
          </c:val>
          <c:smooth val="0"/>
        </c:ser>
        <c:dLbls>
          <c:showLegendKey val="0"/>
          <c:showVal val="0"/>
          <c:showCatName val="0"/>
          <c:showSerName val="0"/>
          <c:showPercent val="0"/>
          <c:showBubbleSize val="0"/>
        </c:dLbls>
        <c:marker val="1"/>
        <c:smooth val="0"/>
        <c:axId val="238106112"/>
        <c:axId val="238107648"/>
      </c:lineChart>
      <c:catAx>
        <c:axId val="238094208"/>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8095744"/>
        <c:crosses val="autoZero"/>
        <c:auto val="0"/>
        <c:lblAlgn val="ctr"/>
        <c:lblOffset val="100"/>
        <c:tickLblSkip val="1"/>
        <c:tickMarkSkip val="1"/>
        <c:noMultiLvlLbl val="0"/>
      </c:catAx>
      <c:valAx>
        <c:axId val="23809574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AU"/>
                  <a:t>Shift metres</a:t>
                </a:r>
              </a:p>
            </c:rich>
          </c:tx>
          <c:layout>
            <c:manualLayout>
              <c:xMode val="edge"/>
              <c:yMode val="edge"/>
              <c:x val="4.6511627906976744E-3"/>
              <c:y val="0.3410723659542557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8094208"/>
        <c:crosses val="autoZero"/>
        <c:crossBetween val="midCat"/>
      </c:valAx>
      <c:catAx>
        <c:axId val="238106112"/>
        <c:scaling>
          <c:orientation val="minMax"/>
        </c:scaling>
        <c:delete val="1"/>
        <c:axPos val="b"/>
        <c:majorTickMark val="out"/>
        <c:minorTickMark val="none"/>
        <c:tickLblPos val="nextTo"/>
        <c:crossAx val="238107648"/>
        <c:crosses val="autoZero"/>
        <c:auto val="1"/>
        <c:lblAlgn val="ctr"/>
        <c:lblOffset val="100"/>
        <c:noMultiLvlLbl val="0"/>
      </c:catAx>
      <c:valAx>
        <c:axId val="238107648"/>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AU"/>
                  <a:t>Cumulative metres</a:t>
                </a:r>
              </a:p>
            </c:rich>
          </c:tx>
          <c:layout>
            <c:manualLayout>
              <c:xMode val="edge"/>
              <c:yMode val="edge"/>
              <c:x val="0.9694361751292716"/>
              <c:y val="0.2946435601799775"/>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8106112"/>
        <c:crosses val="max"/>
        <c:crossBetween val="midCat"/>
      </c:valAx>
      <c:spPr>
        <a:noFill/>
        <a:ln w="3175">
          <a:solidFill>
            <a:srgbClr val="000000"/>
          </a:solidFill>
          <a:prstDash val="solid"/>
        </a:ln>
      </c:spPr>
    </c:plotArea>
    <c:legend>
      <c:legendPos val="r"/>
      <c:layout>
        <c:manualLayout>
          <c:xMode val="edge"/>
          <c:yMode val="edge"/>
          <c:x val="0.22790723833939364"/>
          <c:y val="0.91607377202849638"/>
          <c:w val="0.59468499577087741"/>
          <c:h val="5.892880577427817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254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2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CM008</a:t>
            </a:r>
            <a:r>
              <a:rPr lang="en-AU" baseline="0"/>
              <a:t> Shift</a:t>
            </a:r>
            <a:r>
              <a:rPr lang="en-AU"/>
              <a:t> Metres</a:t>
            </a:r>
          </a:p>
        </c:rich>
      </c:tx>
      <c:layout/>
      <c:overlay val="1"/>
      <c:spPr>
        <a:noFill/>
        <a:ln w="25400">
          <a:noFill/>
        </a:ln>
      </c:spPr>
    </c:title>
    <c:autoTitleDeleted val="0"/>
    <c:plotArea>
      <c:layout>
        <c:manualLayout>
          <c:layoutTarget val="inner"/>
          <c:xMode val="edge"/>
          <c:yMode val="edge"/>
          <c:x val="4.6511673177630414E-2"/>
          <c:y val="7.8571634098512755E-2"/>
          <c:w val="0.8823928854270453"/>
          <c:h val="0.70535898792983032"/>
        </c:manualLayout>
      </c:layout>
      <c:lineChart>
        <c:grouping val="standard"/>
        <c:varyColors val="0"/>
        <c:ser>
          <c:idx val="1"/>
          <c:order val="0"/>
          <c:tx>
            <c:strRef>
              <c:f>Data!$AA$7</c:f>
              <c:strCache>
                <c:ptCount val="1"/>
                <c:pt idx="0">
                  <c:v>CM008 Metres</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Data!$AA$9:$AA$101</c:f>
              <c:numCache>
                <c:formatCode>0</c:formatCode>
                <c:ptCount val="93"/>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numCache>
            </c:numRef>
          </c:val>
          <c:smooth val="0"/>
        </c:ser>
        <c:ser>
          <c:idx val="0"/>
          <c:order val="1"/>
          <c:tx>
            <c:strRef>
              <c:f>Data!$AE$7</c:f>
              <c:strCache>
                <c:ptCount val="1"/>
                <c:pt idx="0">
                  <c:v>CM008 Target Metres</c:v>
                </c:pt>
              </c:strCache>
            </c:strRef>
          </c:tx>
          <c:spPr>
            <a:ln w="25400">
              <a:solidFill>
                <a:srgbClr val="00CCFF"/>
              </a:solidFill>
              <a:prstDash val="solid"/>
            </a:ln>
          </c:spPr>
          <c:marker>
            <c:symbol val="none"/>
          </c:marker>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Data!$AE$9:$AE$101</c:f>
              <c:numCache>
                <c:formatCode>0</c:formatCode>
                <c:ptCount val="93"/>
                <c:pt idx="48">
                  <c:v>0</c:v>
                </c:pt>
                <c:pt idx="49">
                  <c:v>4.1910597258122699</c:v>
                </c:pt>
                <c:pt idx="50">
                  <c:v>5.3874791752490596</c:v>
                </c:pt>
                <c:pt idx="51">
                  <c:v>5.3874791752490596</c:v>
                </c:pt>
                <c:pt idx="52">
                  <c:v>0</c:v>
                </c:pt>
                <c:pt idx="53">
                  <c:v>5.3874791752490596</c:v>
                </c:pt>
                <c:pt idx="54">
                  <c:v>5.3874791752490596</c:v>
                </c:pt>
                <c:pt idx="55">
                  <c:v>0</c:v>
                </c:pt>
                <c:pt idx="56">
                  <c:v>5.3874791752490596</c:v>
                </c:pt>
                <c:pt idx="57">
                  <c:v>5.3874791752490596</c:v>
                </c:pt>
                <c:pt idx="58">
                  <c:v>0</c:v>
                </c:pt>
                <c:pt idx="59">
                  <c:v>5.3874791752490596</c:v>
                </c:pt>
                <c:pt idx="60">
                  <c:v>5.3874791752490596</c:v>
                </c:pt>
                <c:pt idx="61">
                  <c:v>0</c:v>
                </c:pt>
                <c:pt idx="62">
                  <c:v>5.3874791752490596</c:v>
                </c:pt>
                <c:pt idx="63">
                  <c:v>5.3874791752490596</c:v>
                </c:pt>
                <c:pt idx="64">
                  <c:v>5.3874791752490596</c:v>
                </c:pt>
                <c:pt idx="65">
                  <c:v>0</c:v>
                </c:pt>
                <c:pt idx="66">
                  <c:v>5.3874791752490596</c:v>
                </c:pt>
                <c:pt idx="67">
                  <c:v>5.58345804090402</c:v>
                </c:pt>
                <c:pt idx="68">
                  <c:v>0</c:v>
                </c:pt>
                <c:pt idx="69">
                  <c:v>6.1859444495336602</c:v>
                </c:pt>
                <c:pt idx="70">
                  <c:v>6.1859444495336602</c:v>
                </c:pt>
                <c:pt idx="71">
                  <c:v>0</c:v>
                </c:pt>
                <c:pt idx="72">
                  <c:v>6.1859444495336602</c:v>
                </c:pt>
                <c:pt idx="73">
                  <c:v>6.2743150845270002</c:v>
                </c:pt>
                <c:pt idx="74">
                  <c:v>0</c:v>
                </c:pt>
                <c:pt idx="75">
                  <c:v>7.1055994998355398</c:v>
                </c:pt>
                <c:pt idx="76">
                  <c:v>6.7514886613857996</c:v>
                </c:pt>
                <c:pt idx="77">
                  <c:v>0</c:v>
                </c:pt>
                <c:pt idx="78">
                  <c:v>0</c:v>
                </c:pt>
                <c:pt idx="79">
                  <c:v>6.7514886613857996</c:v>
                </c:pt>
                <c:pt idx="80">
                  <c:v>6.7514886613857996</c:v>
                </c:pt>
                <c:pt idx="81">
                  <c:v>0</c:v>
                </c:pt>
                <c:pt idx="82">
                  <c:v>6.7514886613857996</c:v>
                </c:pt>
                <c:pt idx="83">
                  <c:v>6.7514886613857996</c:v>
                </c:pt>
                <c:pt idx="84">
                  <c:v>0</c:v>
                </c:pt>
                <c:pt idx="85">
                  <c:v>6.7514886613857996</c:v>
                </c:pt>
                <c:pt idx="86">
                  <c:v>6.7514886613857996</c:v>
                </c:pt>
                <c:pt idx="87">
                  <c:v>0</c:v>
                </c:pt>
                <c:pt idx="88">
                  <c:v>6.3013894172934197</c:v>
                </c:pt>
                <c:pt idx="89">
                  <c:v>0</c:v>
                </c:pt>
                <c:pt idx="90">
                  <c:v>0</c:v>
                </c:pt>
                <c:pt idx="91">
                  <c:v>0.450099244092387</c:v>
                </c:pt>
                <c:pt idx="92">
                  <c:v>10.127232992078699</c:v>
                </c:pt>
              </c:numCache>
            </c:numRef>
          </c:val>
          <c:smooth val="0"/>
        </c:ser>
        <c:dLbls>
          <c:showLegendKey val="0"/>
          <c:showVal val="0"/>
          <c:showCatName val="0"/>
          <c:showSerName val="0"/>
          <c:showPercent val="0"/>
          <c:showBubbleSize val="0"/>
        </c:dLbls>
        <c:marker val="1"/>
        <c:smooth val="0"/>
        <c:axId val="238176128"/>
        <c:axId val="238177664"/>
      </c:lineChart>
      <c:lineChart>
        <c:grouping val="standard"/>
        <c:varyColors val="0"/>
        <c:ser>
          <c:idx val="2"/>
          <c:order val="2"/>
          <c:tx>
            <c:strRef>
              <c:f>Data!$AB$7</c:f>
              <c:strCache>
                <c:ptCount val="1"/>
                <c:pt idx="0">
                  <c:v>CM008 Cum. Metres</c:v>
                </c:pt>
              </c:strCache>
            </c:strRef>
          </c:tx>
          <c:spPr>
            <a:ln w="25400">
              <a:solidFill>
                <a:srgbClr val="FFCC00"/>
              </a:solidFill>
              <a:prstDash val="solid"/>
            </a:ln>
          </c:spPr>
          <c:marker>
            <c:symbol val="none"/>
          </c:marker>
          <c:val>
            <c:numRef>
              <c:f>Data!$AB$9:$AB$101</c:f>
              <c:numCache>
                <c:formatCode>0</c:formatCode>
                <c:ptCount val="93"/>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numCache>
            </c:numRef>
          </c:val>
          <c:smooth val="0"/>
        </c:ser>
        <c:ser>
          <c:idx val="3"/>
          <c:order val="3"/>
          <c:tx>
            <c:strRef>
              <c:f>Data!$AF$7</c:f>
              <c:strCache>
                <c:ptCount val="1"/>
                <c:pt idx="0">
                  <c:v>CM008 Target Cum. Metres</c:v>
                </c:pt>
              </c:strCache>
            </c:strRef>
          </c:tx>
          <c:spPr>
            <a:ln w="25400">
              <a:solidFill>
                <a:srgbClr val="FF0000"/>
              </a:solidFill>
              <a:prstDash val="solid"/>
            </a:ln>
          </c:spPr>
          <c:marker>
            <c:symbol val="none"/>
          </c:marker>
          <c:val>
            <c:numRef>
              <c:f>Data!$AF$9:$AF$101</c:f>
              <c:numCache>
                <c:formatCode>0</c:formatCode>
                <c:ptCount val="93"/>
                <c:pt idx="48">
                  <c:v>0</c:v>
                </c:pt>
                <c:pt idx="49">
                  <c:v>4.1910597258122699</c:v>
                </c:pt>
                <c:pt idx="50">
                  <c:v>9.5785389010613287</c:v>
                </c:pt>
                <c:pt idx="51">
                  <c:v>14.966018076310387</c:v>
                </c:pt>
                <c:pt idx="52">
                  <c:v>14.966018076310387</c:v>
                </c:pt>
                <c:pt idx="53">
                  <c:v>20.353497251559446</c:v>
                </c:pt>
                <c:pt idx="54">
                  <c:v>25.740976426808505</c:v>
                </c:pt>
                <c:pt idx="55">
                  <c:v>25.740976426808505</c:v>
                </c:pt>
                <c:pt idx="56">
                  <c:v>31.128455602057564</c:v>
                </c:pt>
                <c:pt idx="57">
                  <c:v>36.515934777306626</c:v>
                </c:pt>
                <c:pt idx="58">
                  <c:v>36.515934777306626</c:v>
                </c:pt>
                <c:pt idx="59">
                  <c:v>41.903413952555688</c:v>
                </c:pt>
                <c:pt idx="60">
                  <c:v>47.29089312780475</c:v>
                </c:pt>
                <c:pt idx="61">
                  <c:v>47.29089312780475</c:v>
                </c:pt>
                <c:pt idx="62">
                  <c:v>52.678372303053813</c:v>
                </c:pt>
                <c:pt idx="63">
                  <c:v>58.065851478302875</c:v>
                </c:pt>
                <c:pt idx="64">
                  <c:v>63.453330653551937</c:v>
                </c:pt>
                <c:pt idx="65">
                  <c:v>63.453330653551937</c:v>
                </c:pt>
                <c:pt idx="66">
                  <c:v>68.840809828801</c:v>
                </c:pt>
                <c:pt idx="67">
                  <c:v>74.42426786970502</c:v>
                </c:pt>
                <c:pt idx="68">
                  <c:v>74.42426786970502</c:v>
                </c:pt>
                <c:pt idx="69">
                  <c:v>80.610212319238684</c:v>
                </c:pt>
                <c:pt idx="70">
                  <c:v>86.796156768772349</c:v>
                </c:pt>
                <c:pt idx="71">
                  <c:v>86.796156768772349</c:v>
                </c:pt>
                <c:pt idx="72">
                  <c:v>92.982101218306013</c:v>
                </c:pt>
                <c:pt idx="73">
                  <c:v>99.256416302833017</c:v>
                </c:pt>
                <c:pt idx="74">
                  <c:v>99.256416302833017</c:v>
                </c:pt>
                <c:pt idx="75">
                  <c:v>106.36201580266855</c:v>
                </c:pt>
                <c:pt idx="76">
                  <c:v>113.11350446405436</c:v>
                </c:pt>
                <c:pt idx="77">
                  <c:v>113.11350446405436</c:v>
                </c:pt>
                <c:pt idx="78">
                  <c:v>113.11350446405436</c:v>
                </c:pt>
                <c:pt idx="79">
                  <c:v>119.86499312544015</c:v>
                </c:pt>
                <c:pt idx="80">
                  <c:v>126.61648178682594</c:v>
                </c:pt>
                <c:pt idx="81">
                  <c:v>126.61648178682594</c:v>
                </c:pt>
                <c:pt idx="82">
                  <c:v>133.36797044821174</c:v>
                </c:pt>
                <c:pt idx="83">
                  <c:v>140.11945910959753</c:v>
                </c:pt>
                <c:pt idx="84">
                  <c:v>140.11945910959753</c:v>
                </c:pt>
                <c:pt idx="85">
                  <c:v>146.87094777098332</c:v>
                </c:pt>
                <c:pt idx="86">
                  <c:v>153.62243643236911</c:v>
                </c:pt>
                <c:pt idx="87">
                  <c:v>153.62243643236911</c:v>
                </c:pt>
                <c:pt idx="88">
                  <c:v>159.92382584966253</c:v>
                </c:pt>
                <c:pt idx="89">
                  <c:v>159.92382584966253</c:v>
                </c:pt>
                <c:pt idx="90">
                  <c:v>159.92382584966253</c:v>
                </c:pt>
                <c:pt idx="91">
                  <c:v>160.37392509375493</c:v>
                </c:pt>
                <c:pt idx="92">
                  <c:v>170.50115808583362</c:v>
                </c:pt>
              </c:numCache>
            </c:numRef>
          </c:val>
          <c:smooth val="0"/>
        </c:ser>
        <c:dLbls>
          <c:showLegendKey val="0"/>
          <c:showVal val="0"/>
          <c:showCatName val="0"/>
          <c:showSerName val="0"/>
          <c:showPercent val="0"/>
          <c:showBubbleSize val="0"/>
        </c:dLbls>
        <c:marker val="1"/>
        <c:smooth val="0"/>
        <c:axId val="238179840"/>
        <c:axId val="238181376"/>
      </c:lineChart>
      <c:catAx>
        <c:axId val="238176128"/>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8177664"/>
        <c:crosses val="autoZero"/>
        <c:auto val="0"/>
        <c:lblAlgn val="ctr"/>
        <c:lblOffset val="100"/>
        <c:tickLblSkip val="1"/>
        <c:tickMarkSkip val="1"/>
        <c:noMultiLvlLbl val="0"/>
      </c:catAx>
      <c:valAx>
        <c:axId val="23817766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AU"/>
                  <a:t>Shift metres</a:t>
                </a:r>
              </a:p>
            </c:rich>
          </c:tx>
          <c:layout>
            <c:manualLayout>
              <c:xMode val="edge"/>
              <c:yMode val="edge"/>
              <c:x val="4.6511627906976744E-3"/>
              <c:y val="0.3410723659542557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8176128"/>
        <c:crosses val="autoZero"/>
        <c:crossBetween val="midCat"/>
      </c:valAx>
      <c:catAx>
        <c:axId val="238179840"/>
        <c:scaling>
          <c:orientation val="minMax"/>
        </c:scaling>
        <c:delete val="1"/>
        <c:axPos val="b"/>
        <c:majorTickMark val="out"/>
        <c:minorTickMark val="none"/>
        <c:tickLblPos val="nextTo"/>
        <c:crossAx val="238181376"/>
        <c:crosses val="autoZero"/>
        <c:auto val="1"/>
        <c:lblAlgn val="ctr"/>
        <c:lblOffset val="100"/>
        <c:noMultiLvlLbl val="0"/>
      </c:catAx>
      <c:valAx>
        <c:axId val="238181376"/>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AU"/>
                  <a:t>Cumulative metres</a:t>
                </a:r>
              </a:p>
            </c:rich>
          </c:tx>
          <c:layout>
            <c:manualLayout>
              <c:xMode val="edge"/>
              <c:yMode val="edge"/>
              <c:x val="0.9694361751292716"/>
              <c:y val="0.2946435601799775"/>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8179840"/>
        <c:crosses val="max"/>
        <c:crossBetween val="midCat"/>
      </c:valAx>
      <c:spPr>
        <a:noFill/>
        <a:ln w="3175">
          <a:solidFill>
            <a:srgbClr val="000000"/>
          </a:solidFill>
          <a:prstDash val="solid"/>
        </a:ln>
      </c:spPr>
    </c:plotArea>
    <c:legend>
      <c:legendPos val="r"/>
      <c:layout>
        <c:manualLayout>
          <c:xMode val="edge"/>
          <c:yMode val="edge"/>
          <c:x val="0.22790723833939364"/>
          <c:y val="0.91607377202849638"/>
          <c:w val="0.59468499577087741"/>
          <c:h val="5.892880577427817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254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chartSpace>
</file>

<file path=xl/charts/chart2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CMZ09 Shift Metres</a:t>
            </a:r>
          </a:p>
        </c:rich>
      </c:tx>
      <c:layout/>
      <c:overlay val="1"/>
      <c:spPr>
        <a:noFill/>
        <a:ln w="25400">
          <a:noFill/>
        </a:ln>
      </c:spPr>
    </c:title>
    <c:autoTitleDeleted val="0"/>
    <c:plotArea>
      <c:layout>
        <c:manualLayout>
          <c:layoutTarget val="inner"/>
          <c:xMode val="edge"/>
          <c:yMode val="edge"/>
          <c:x val="4.6511673177630414E-2"/>
          <c:y val="7.8571634098512755E-2"/>
          <c:w val="0.8823928854270453"/>
          <c:h val="0.70535898792983032"/>
        </c:manualLayout>
      </c:layout>
      <c:lineChart>
        <c:grouping val="standard"/>
        <c:varyColors val="0"/>
        <c:ser>
          <c:idx val="1"/>
          <c:order val="0"/>
          <c:tx>
            <c:strRef>
              <c:f>Data!$AI$7</c:f>
              <c:strCache>
                <c:ptCount val="1"/>
                <c:pt idx="0">
                  <c:v>CMZ09 Metres</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Data!$AI$9:$AI$101</c:f>
              <c:numCache>
                <c:formatCode>0</c:formatCode>
                <c:ptCount val="93"/>
                <c:pt idx="0">
                  <c:v>0</c:v>
                </c:pt>
                <c:pt idx="1">
                  <c:v>0</c:v>
                </c:pt>
                <c:pt idx="2">
                  <c:v>4</c:v>
                </c:pt>
                <c:pt idx="3">
                  <c:v>0</c:v>
                </c:pt>
                <c:pt idx="4">
                  <c:v>4.4000000000000004</c:v>
                </c:pt>
                <c:pt idx="5">
                  <c:v>0</c:v>
                </c:pt>
                <c:pt idx="6">
                  <c:v>0</c:v>
                </c:pt>
                <c:pt idx="7">
                  <c:v>0</c:v>
                </c:pt>
                <c:pt idx="8">
                  <c:v>6</c:v>
                </c:pt>
                <c:pt idx="9">
                  <c:v>4</c:v>
                </c:pt>
                <c:pt idx="10">
                  <c:v>0</c:v>
                </c:pt>
                <c:pt idx="11">
                  <c:v>4.5</c:v>
                </c:pt>
                <c:pt idx="12">
                  <c:v>1</c:v>
                </c:pt>
                <c:pt idx="13">
                  <c:v>0</c:v>
                </c:pt>
                <c:pt idx="14">
                  <c:v>4.5</c:v>
                </c:pt>
                <c:pt idx="15">
                  <c:v>2</c:v>
                </c:pt>
                <c:pt idx="16">
                  <c:v>0</c:v>
                </c:pt>
                <c:pt idx="17">
                  <c:v>0</c:v>
                </c:pt>
                <c:pt idx="18">
                  <c:v>3.5</c:v>
                </c:pt>
                <c:pt idx="19">
                  <c:v>0</c:v>
                </c:pt>
                <c:pt idx="20">
                  <c:v>0</c:v>
                </c:pt>
                <c:pt idx="21">
                  <c:v>1.5</c:v>
                </c:pt>
                <c:pt idx="22">
                  <c:v>0</c:v>
                </c:pt>
                <c:pt idx="23">
                  <c:v>0</c:v>
                </c:pt>
                <c:pt idx="24">
                  <c:v>1</c:v>
                </c:pt>
                <c:pt idx="25">
                  <c:v>4.5</c:v>
                </c:pt>
                <c:pt idx="26">
                  <c:v>0</c:v>
                </c:pt>
                <c:pt idx="27">
                  <c:v>2.5</c:v>
                </c:pt>
                <c:pt idx="28">
                  <c:v>0</c:v>
                </c:pt>
                <c:pt idx="29">
                  <c:v>0</c:v>
                </c:pt>
                <c:pt idx="30">
                  <c:v>0</c:v>
                </c:pt>
                <c:pt idx="31">
                  <c:v>0</c:v>
                </c:pt>
                <c:pt idx="32">
                  <c:v>0</c:v>
                </c:pt>
                <c:pt idx="33">
                  <c:v>0</c:v>
                </c:pt>
                <c:pt idx="34">
                  <c:v>2.9</c:v>
                </c:pt>
                <c:pt idx="35">
                  <c:v>0</c:v>
                </c:pt>
                <c:pt idx="36">
                  <c:v>0</c:v>
                </c:pt>
                <c:pt idx="37">
                  <c:v>0</c:v>
                </c:pt>
                <c:pt idx="38">
                  <c:v>0</c:v>
                </c:pt>
                <c:pt idx="39">
                  <c:v>0</c:v>
                </c:pt>
                <c:pt idx="40">
                  <c:v>0</c:v>
                </c:pt>
                <c:pt idx="41">
                  <c:v>0</c:v>
                </c:pt>
                <c:pt idx="42">
                  <c:v>0</c:v>
                </c:pt>
                <c:pt idx="43">
                  <c:v>2</c:v>
                </c:pt>
                <c:pt idx="44">
                  <c:v>2.2999999999999998</c:v>
                </c:pt>
                <c:pt idx="45">
                  <c:v>0</c:v>
                </c:pt>
                <c:pt idx="46">
                  <c:v>3</c:v>
                </c:pt>
                <c:pt idx="47">
                  <c:v>2.8</c:v>
                </c:pt>
                <c:pt idx="48">
                  <c:v>0</c:v>
                </c:pt>
                <c:pt idx="49">
                  <c:v>4.3</c:v>
                </c:pt>
                <c:pt idx="50">
                  <c:v>3</c:v>
                </c:pt>
                <c:pt idx="51">
                  <c:v>7</c:v>
                </c:pt>
                <c:pt idx="52">
                  <c:v>0</c:v>
                </c:pt>
                <c:pt idx="53">
                  <c:v>4</c:v>
                </c:pt>
                <c:pt idx="54">
                  <c:v>4</c:v>
                </c:pt>
                <c:pt idx="55">
                  <c:v>0</c:v>
                </c:pt>
                <c:pt idx="56">
                  <c:v>0</c:v>
                </c:pt>
                <c:pt idx="57">
                  <c:v>0</c:v>
                </c:pt>
                <c:pt idx="58">
                  <c:v>0</c:v>
                </c:pt>
                <c:pt idx="59">
                  <c:v>0</c:v>
                </c:pt>
                <c:pt idx="60">
                  <c:v>0</c:v>
                </c:pt>
                <c:pt idx="61">
                  <c:v>0</c:v>
                </c:pt>
                <c:pt idx="62">
                  <c:v>0</c:v>
                </c:pt>
                <c:pt idx="63">
                  <c:v>0</c:v>
                </c:pt>
                <c:pt idx="64">
                  <c:v>0</c:v>
                </c:pt>
                <c:pt idx="65">
                  <c:v>0</c:v>
                </c:pt>
                <c:pt idx="66">
                  <c:v>3</c:v>
                </c:pt>
                <c:pt idx="67">
                  <c:v>1</c:v>
                </c:pt>
                <c:pt idx="68">
                  <c:v>0</c:v>
                </c:pt>
                <c:pt idx="69">
                  <c:v>5</c:v>
                </c:pt>
                <c:pt idx="70">
                  <c:v>0</c:v>
                </c:pt>
                <c:pt idx="71">
                  <c:v>0</c:v>
                </c:pt>
                <c:pt idx="72">
                  <c:v>5</c:v>
                </c:pt>
                <c:pt idx="73">
                  <c:v>5</c:v>
                </c:pt>
                <c:pt idx="74">
                  <c:v>0</c:v>
                </c:pt>
              </c:numCache>
            </c:numRef>
          </c:val>
          <c:smooth val="0"/>
        </c:ser>
        <c:ser>
          <c:idx val="0"/>
          <c:order val="1"/>
          <c:tx>
            <c:strRef>
              <c:f>Data!$AM$7</c:f>
              <c:strCache>
                <c:ptCount val="1"/>
                <c:pt idx="0">
                  <c:v>CMZ09 Target Metres</c:v>
                </c:pt>
              </c:strCache>
            </c:strRef>
          </c:tx>
          <c:spPr>
            <a:ln w="25400">
              <a:solidFill>
                <a:srgbClr val="00CCFF"/>
              </a:solidFill>
              <a:prstDash val="solid"/>
            </a:ln>
          </c:spPr>
          <c:marker>
            <c:symbol val="none"/>
          </c:marker>
          <c:cat>
            <c:numRef>
              <c:f>Data!$A$9:$A$101</c:f>
              <c:numCache>
                <c:formatCode>dd\-mmm\-yyyy</c:formatCode>
                <c:ptCount val="9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pt idx="64">
                  <c:v>41355</c:v>
                </c:pt>
                <c:pt idx="67">
                  <c:v>41356</c:v>
                </c:pt>
                <c:pt idx="70">
                  <c:v>41357</c:v>
                </c:pt>
                <c:pt idx="73">
                  <c:v>41358</c:v>
                </c:pt>
                <c:pt idx="76">
                  <c:v>41359</c:v>
                </c:pt>
                <c:pt idx="79">
                  <c:v>41360</c:v>
                </c:pt>
                <c:pt idx="82">
                  <c:v>41361</c:v>
                </c:pt>
                <c:pt idx="85">
                  <c:v>41362</c:v>
                </c:pt>
                <c:pt idx="88">
                  <c:v>41363</c:v>
                </c:pt>
                <c:pt idx="91">
                  <c:v>41364</c:v>
                </c:pt>
              </c:numCache>
            </c:numRef>
          </c:cat>
          <c:val>
            <c:numRef>
              <c:f>Data!$AM$9:$AM$101</c:f>
              <c:numCache>
                <c:formatCode>0</c:formatCode>
                <c:ptCount val="93"/>
                <c:pt idx="0">
                  <c:v>0</c:v>
                </c:pt>
                <c:pt idx="1">
                  <c:v>3.9125853998464701</c:v>
                </c:pt>
                <c:pt idx="2">
                  <c:v>3.9125853998464701</c:v>
                </c:pt>
                <c:pt idx="3">
                  <c:v>0</c:v>
                </c:pt>
                <c:pt idx="4">
                  <c:v>3.9125853998464701</c:v>
                </c:pt>
                <c:pt idx="5">
                  <c:v>3.9125853998464701</c:v>
                </c:pt>
                <c:pt idx="6">
                  <c:v>0</c:v>
                </c:pt>
                <c:pt idx="7">
                  <c:v>3.9125853998464701</c:v>
                </c:pt>
                <c:pt idx="8">
                  <c:v>3.8977697736014298</c:v>
                </c:pt>
                <c:pt idx="9">
                  <c:v>3.6245926650617002</c:v>
                </c:pt>
                <c:pt idx="10">
                  <c:v>0</c:v>
                </c:pt>
                <c:pt idx="11">
                  <c:v>3.6245926650617002</c:v>
                </c:pt>
                <c:pt idx="12">
                  <c:v>3.6245926650617002</c:v>
                </c:pt>
                <c:pt idx="13">
                  <c:v>0</c:v>
                </c:pt>
                <c:pt idx="14">
                  <c:v>3.6245926650617002</c:v>
                </c:pt>
                <c:pt idx="15">
                  <c:v>3.6245926650617002</c:v>
                </c:pt>
                <c:pt idx="16">
                  <c:v>0</c:v>
                </c:pt>
                <c:pt idx="17">
                  <c:v>3.6245926650617002</c:v>
                </c:pt>
                <c:pt idx="18">
                  <c:v>3.6245926650617002</c:v>
                </c:pt>
                <c:pt idx="19">
                  <c:v>0</c:v>
                </c:pt>
                <c:pt idx="20">
                  <c:v>3.6245926650617002</c:v>
                </c:pt>
                <c:pt idx="21">
                  <c:v>3.6245926650617002</c:v>
                </c:pt>
                <c:pt idx="22">
                  <c:v>3.6245926650617002</c:v>
                </c:pt>
                <c:pt idx="23">
                  <c:v>0</c:v>
                </c:pt>
                <c:pt idx="24">
                  <c:v>3.6245926650617002</c:v>
                </c:pt>
                <c:pt idx="25">
                  <c:v>3.6245926650617002</c:v>
                </c:pt>
                <c:pt idx="26">
                  <c:v>0</c:v>
                </c:pt>
                <c:pt idx="27">
                  <c:v>3.6245926650617002</c:v>
                </c:pt>
                <c:pt idx="28">
                  <c:v>3.6245926650617002</c:v>
                </c:pt>
                <c:pt idx="29">
                  <c:v>0</c:v>
                </c:pt>
                <c:pt idx="30">
                  <c:v>3.6245926650617002</c:v>
                </c:pt>
                <c:pt idx="31">
                  <c:v>3.6245926650617002</c:v>
                </c:pt>
                <c:pt idx="32">
                  <c:v>0</c:v>
                </c:pt>
                <c:pt idx="33">
                  <c:v>0.78156957392552595</c:v>
                </c:pt>
                <c:pt idx="34">
                  <c:v>0</c:v>
                </c:pt>
                <c:pt idx="35">
                  <c:v>0</c:v>
                </c:pt>
                <c:pt idx="36">
                  <c:v>0</c:v>
                </c:pt>
                <c:pt idx="37">
                  <c:v>0</c:v>
                </c:pt>
                <c:pt idx="38">
                  <c:v>0</c:v>
                </c:pt>
                <c:pt idx="39">
                  <c:v>0</c:v>
                </c:pt>
                <c:pt idx="40">
                  <c:v>0</c:v>
                </c:pt>
                <c:pt idx="41">
                  <c:v>0</c:v>
                </c:pt>
                <c:pt idx="42">
                  <c:v>0</c:v>
                </c:pt>
                <c:pt idx="43">
                  <c:v>0</c:v>
                </c:pt>
                <c:pt idx="44">
                  <c:v>0</c:v>
                </c:pt>
                <c:pt idx="45">
                  <c:v>4.9757168829342202</c:v>
                </c:pt>
                <c:pt idx="46">
                  <c:v>0</c:v>
                </c:pt>
                <c:pt idx="47">
                  <c:v>0</c:v>
                </c:pt>
                <c:pt idx="48">
                  <c:v>4.9757168829342202</c:v>
                </c:pt>
                <c:pt idx="49">
                  <c:v>0</c:v>
                </c:pt>
                <c:pt idx="50">
                  <c:v>0</c:v>
                </c:pt>
                <c:pt idx="51">
                  <c:v>0</c:v>
                </c:pt>
                <c:pt idx="52">
                  <c:v>4.9757168829342202</c:v>
                </c:pt>
                <c:pt idx="53">
                  <c:v>0</c:v>
                </c:pt>
                <c:pt idx="54">
                  <c:v>0</c:v>
                </c:pt>
                <c:pt idx="55">
                  <c:v>4.9757168829342202</c:v>
                </c:pt>
                <c:pt idx="56">
                  <c:v>0</c:v>
                </c:pt>
                <c:pt idx="57">
                  <c:v>0</c:v>
                </c:pt>
                <c:pt idx="58">
                  <c:v>4.9757168829342202</c:v>
                </c:pt>
                <c:pt idx="59">
                  <c:v>0</c:v>
                </c:pt>
                <c:pt idx="60">
                  <c:v>0</c:v>
                </c:pt>
                <c:pt idx="61">
                  <c:v>4.9757168829342202</c:v>
                </c:pt>
                <c:pt idx="62">
                  <c:v>0</c:v>
                </c:pt>
                <c:pt idx="63">
                  <c:v>0</c:v>
                </c:pt>
                <c:pt idx="64">
                  <c:v>0</c:v>
                </c:pt>
                <c:pt idx="65">
                  <c:v>4.9757168829342202</c:v>
                </c:pt>
                <c:pt idx="66">
                  <c:v>0</c:v>
                </c:pt>
                <c:pt idx="67">
                  <c:v>0</c:v>
                </c:pt>
                <c:pt idx="68">
                  <c:v>0.24602155698952499</c:v>
                </c:pt>
                <c:pt idx="69">
                  <c:v>0</c:v>
                </c:pt>
                <c:pt idx="70">
                  <c:v>0</c:v>
                </c:pt>
                <c:pt idx="71">
                  <c:v>4.1266469660927099</c:v>
                </c:pt>
                <c:pt idx="72">
                  <c:v>0</c:v>
                </c:pt>
                <c:pt idx="73">
                  <c:v>0</c:v>
                </c:pt>
                <c:pt idx="74">
                  <c:v>4.1266469660927099</c:v>
                </c:pt>
                <c:pt idx="75">
                  <c:v>0</c:v>
                </c:pt>
                <c:pt idx="76">
                  <c:v>0</c:v>
                </c:pt>
                <c:pt idx="77">
                  <c:v>4.1266469660927099</c:v>
                </c:pt>
                <c:pt idx="78">
                  <c:v>4.1266469660927099</c:v>
                </c:pt>
                <c:pt idx="79">
                  <c:v>0</c:v>
                </c:pt>
                <c:pt idx="80">
                  <c:v>0</c:v>
                </c:pt>
                <c:pt idx="81">
                  <c:v>4.1266469660927099</c:v>
                </c:pt>
                <c:pt idx="82">
                  <c:v>0</c:v>
                </c:pt>
                <c:pt idx="83">
                  <c:v>0</c:v>
                </c:pt>
                <c:pt idx="84">
                  <c:v>4.1266469660927099</c:v>
                </c:pt>
                <c:pt idx="85">
                  <c:v>0</c:v>
                </c:pt>
                <c:pt idx="86">
                  <c:v>0</c:v>
                </c:pt>
                <c:pt idx="87">
                  <c:v>4.1266469660927099</c:v>
                </c:pt>
                <c:pt idx="88">
                  <c:v>0</c:v>
                </c:pt>
                <c:pt idx="89">
                  <c:v>0</c:v>
                </c:pt>
                <c:pt idx="90">
                  <c:v>4.1266469660927099</c:v>
                </c:pt>
                <c:pt idx="91">
                  <c:v>0</c:v>
                </c:pt>
                <c:pt idx="92">
                  <c:v>0</c:v>
                </c:pt>
              </c:numCache>
            </c:numRef>
          </c:val>
          <c:smooth val="0"/>
        </c:ser>
        <c:dLbls>
          <c:showLegendKey val="0"/>
          <c:showVal val="0"/>
          <c:showCatName val="0"/>
          <c:showSerName val="0"/>
          <c:showPercent val="0"/>
          <c:showBubbleSize val="0"/>
        </c:dLbls>
        <c:marker val="1"/>
        <c:smooth val="0"/>
        <c:axId val="238237568"/>
        <c:axId val="238239104"/>
      </c:lineChart>
      <c:lineChart>
        <c:grouping val="standard"/>
        <c:varyColors val="0"/>
        <c:ser>
          <c:idx val="2"/>
          <c:order val="2"/>
          <c:tx>
            <c:strRef>
              <c:f>Data!$AJ$7</c:f>
              <c:strCache>
                <c:ptCount val="1"/>
                <c:pt idx="0">
                  <c:v>CMZ09 Cum. Metres</c:v>
                </c:pt>
              </c:strCache>
            </c:strRef>
          </c:tx>
          <c:spPr>
            <a:ln w="25400">
              <a:solidFill>
                <a:srgbClr val="FFCC00"/>
              </a:solidFill>
              <a:prstDash val="solid"/>
            </a:ln>
          </c:spPr>
          <c:marker>
            <c:symbol val="none"/>
          </c:marker>
          <c:val>
            <c:numRef>
              <c:f>Data!$AJ$9:$AJ$101</c:f>
              <c:numCache>
                <c:formatCode>0</c:formatCode>
                <c:ptCount val="93"/>
                <c:pt idx="0">
                  <c:v>0</c:v>
                </c:pt>
                <c:pt idx="1">
                  <c:v>0</c:v>
                </c:pt>
                <c:pt idx="2">
                  <c:v>4</c:v>
                </c:pt>
                <c:pt idx="3">
                  <c:v>4</c:v>
                </c:pt>
                <c:pt idx="4">
                  <c:v>8.4</c:v>
                </c:pt>
                <c:pt idx="5">
                  <c:v>8.4</c:v>
                </c:pt>
                <c:pt idx="6">
                  <c:v>8.4</c:v>
                </c:pt>
                <c:pt idx="7">
                  <c:v>8.4</c:v>
                </c:pt>
                <c:pt idx="8">
                  <c:v>14.4</c:v>
                </c:pt>
                <c:pt idx="9">
                  <c:v>18.399999999999999</c:v>
                </c:pt>
                <c:pt idx="10">
                  <c:v>18.399999999999999</c:v>
                </c:pt>
                <c:pt idx="11">
                  <c:v>22.9</c:v>
                </c:pt>
                <c:pt idx="12">
                  <c:v>23.9</c:v>
                </c:pt>
                <c:pt idx="13">
                  <c:v>23.9</c:v>
                </c:pt>
                <c:pt idx="14">
                  <c:v>28.4</c:v>
                </c:pt>
                <c:pt idx="15">
                  <c:v>30.4</c:v>
                </c:pt>
                <c:pt idx="16">
                  <c:v>30.4</c:v>
                </c:pt>
                <c:pt idx="17">
                  <c:v>30.4</c:v>
                </c:pt>
                <c:pt idx="18">
                  <c:v>33.9</c:v>
                </c:pt>
                <c:pt idx="19">
                  <c:v>33.9</c:v>
                </c:pt>
                <c:pt idx="20">
                  <c:v>33.9</c:v>
                </c:pt>
                <c:pt idx="21">
                  <c:v>35.4</c:v>
                </c:pt>
                <c:pt idx="22">
                  <c:v>35.4</c:v>
                </c:pt>
                <c:pt idx="23">
                  <c:v>35.4</c:v>
                </c:pt>
                <c:pt idx="24">
                  <c:v>36.4</c:v>
                </c:pt>
                <c:pt idx="25">
                  <c:v>40.9</c:v>
                </c:pt>
                <c:pt idx="26">
                  <c:v>40.9</c:v>
                </c:pt>
                <c:pt idx="27">
                  <c:v>43.4</c:v>
                </c:pt>
                <c:pt idx="28">
                  <c:v>43.4</c:v>
                </c:pt>
                <c:pt idx="29">
                  <c:v>43.4</c:v>
                </c:pt>
                <c:pt idx="30">
                  <c:v>43.4</c:v>
                </c:pt>
                <c:pt idx="31">
                  <c:v>43.4</c:v>
                </c:pt>
                <c:pt idx="32">
                  <c:v>43.4</c:v>
                </c:pt>
                <c:pt idx="33">
                  <c:v>43.4</c:v>
                </c:pt>
                <c:pt idx="34">
                  <c:v>46.3</c:v>
                </c:pt>
                <c:pt idx="35">
                  <c:v>46.3</c:v>
                </c:pt>
                <c:pt idx="36">
                  <c:v>46.3</c:v>
                </c:pt>
                <c:pt idx="37">
                  <c:v>46.3</c:v>
                </c:pt>
                <c:pt idx="38">
                  <c:v>46.3</c:v>
                </c:pt>
                <c:pt idx="39">
                  <c:v>46.3</c:v>
                </c:pt>
                <c:pt idx="40">
                  <c:v>46.3</c:v>
                </c:pt>
                <c:pt idx="41">
                  <c:v>46.3</c:v>
                </c:pt>
                <c:pt idx="42">
                  <c:v>46.3</c:v>
                </c:pt>
                <c:pt idx="43">
                  <c:v>48.3</c:v>
                </c:pt>
                <c:pt idx="44">
                  <c:v>50.599999999999994</c:v>
                </c:pt>
                <c:pt idx="45">
                  <c:v>50.599999999999994</c:v>
                </c:pt>
                <c:pt idx="46">
                  <c:v>53.599999999999994</c:v>
                </c:pt>
                <c:pt idx="47">
                  <c:v>56.399999999999991</c:v>
                </c:pt>
                <c:pt idx="48">
                  <c:v>56.399999999999991</c:v>
                </c:pt>
                <c:pt idx="49">
                  <c:v>60.699999999999989</c:v>
                </c:pt>
                <c:pt idx="50">
                  <c:v>63.699999999999989</c:v>
                </c:pt>
                <c:pt idx="51">
                  <c:v>70.699999999999989</c:v>
                </c:pt>
                <c:pt idx="52">
                  <c:v>70.699999999999989</c:v>
                </c:pt>
                <c:pt idx="53">
                  <c:v>74.699999999999989</c:v>
                </c:pt>
                <c:pt idx="54">
                  <c:v>78.699999999999989</c:v>
                </c:pt>
                <c:pt idx="55">
                  <c:v>78.699999999999989</c:v>
                </c:pt>
                <c:pt idx="56">
                  <c:v>78.699999999999989</c:v>
                </c:pt>
                <c:pt idx="57">
                  <c:v>78.699999999999989</c:v>
                </c:pt>
                <c:pt idx="58">
                  <c:v>78.699999999999989</c:v>
                </c:pt>
                <c:pt idx="59">
                  <c:v>78.699999999999989</c:v>
                </c:pt>
                <c:pt idx="60">
                  <c:v>78.699999999999989</c:v>
                </c:pt>
                <c:pt idx="61">
                  <c:v>78.699999999999989</c:v>
                </c:pt>
                <c:pt idx="62">
                  <c:v>78.699999999999989</c:v>
                </c:pt>
                <c:pt idx="63">
                  <c:v>78.699999999999989</c:v>
                </c:pt>
                <c:pt idx="64">
                  <c:v>78.699999999999989</c:v>
                </c:pt>
                <c:pt idx="65">
                  <c:v>78.699999999999989</c:v>
                </c:pt>
                <c:pt idx="66">
                  <c:v>81.699999999999989</c:v>
                </c:pt>
                <c:pt idx="67">
                  <c:v>82.699999999999989</c:v>
                </c:pt>
                <c:pt idx="68">
                  <c:v>82.699999999999989</c:v>
                </c:pt>
                <c:pt idx="69">
                  <c:v>87.699999999999989</c:v>
                </c:pt>
                <c:pt idx="70">
                  <c:v>87.699999999999989</c:v>
                </c:pt>
                <c:pt idx="71">
                  <c:v>87.699999999999989</c:v>
                </c:pt>
                <c:pt idx="72">
                  <c:v>92.699999999999989</c:v>
                </c:pt>
                <c:pt idx="73">
                  <c:v>97.699999999999989</c:v>
                </c:pt>
                <c:pt idx="74">
                  <c:v>97.699999999999989</c:v>
                </c:pt>
                <c:pt idx="75">
                  <c:v>#N/A</c:v>
                </c:pt>
                <c:pt idx="76">
                  <c:v>#N/A</c:v>
                </c:pt>
                <c:pt idx="77">
                  <c:v>#N/A</c:v>
                </c:pt>
                <c:pt idx="78">
                  <c:v>#N/A</c:v>
                </c:pt>
                <c:pt idx="79">
                  <c:v>#N/A</c:v>
                </c:pt>
                <c:pt idx="80">
                  <c:v>#N/A</c:v>
                </c:pt>
                <c:pt idx="81">
                  <c:v>#N/A</c:v>
                </c:pt>
                <c:pt idx="82">
                  <c:v>#N/A</c:v>
                </c:pt>
                <c:pt idx="83">
                  <c:v>#N/A</c:v>
                </c:pt>
                <c:pt idx="84">
                  <c:v>#N/A</c:v>
                </c:pt>
                <c:pt idx="85">
                  <c:v>#N/A</c:v>
                </c:pt>
                <c:pt idx="86">
                  <c:v>#N/A</c:v>
                </c:pt>
                <c:pt idx="87">
                  <c:v>#N/A</c:v>
                </c:pt>
                <c:pt idx="88">
                  <c:v>#N/A</c:v>
                </c:pt>
                <c:pt idx="89">
                  <c:v>#N/A</c:v>
                </c:pt>
                <c:pt idx="90">
                  <c:v>#N/A</c:v>
                </c:pt>
                <c:pt idx="91">
                  <c:v>#N/A</c:v>
                </c:pt>
                <c:pt idx="92">
                  <c:v>#N/A</c:v>
                </c:pt>
              </c:numCache>
            </c:numRef>
          </c:val>
          <c:smooth val="0"/>
        </c:ser>
        <c:ser>
          <c:idx val="3"/>
          <c:order val="3"/>
          <c:tx>
            <c:strRef>
              <c:f>Data!$AN$7</c:f>
              <c:strCache>
                <c:ptCount val="1"/>
                <c:pt idx="0">
                  <c:v>CMZ09 Target Cum. Metres</c:v>
                </c:pt>
              </c:strCache>
            </c:strRef>
          </c:tx>
          <c:spPr>
            <a:ln w="25400">
              <a:solidFill>
                <a:srgbClr val="FF0000"/>
              </a:solidFill>
              <a:prstDash val="solid"/>
            </a:ln>
          </c:spPr>
          <c:marker>
            <c:symbol val="none"/>
          </c:marker>
          <c:val>
            <c:numRef>
              <c:f>Data!$AN$9:$AN$101</c:f>
              <c:numCache>
                <c:formatCode>0</c:formatCode>
                <c:ptCount val="93"/>
                <c:pt idx="0">
                  <c:v>0</c:v>
                </c:pt>
                <c:pt idx="1">
                  <c:v>3.9125853998464701</c:v>
                </c:pt>
                <c:pt idx="2">
                  <c:v>7.8251707996929403</c:v>
                </c:pt>
                <c:pt idx="3">
                  <c:v>7.8251707996929403</c:v>
                </c:pt>
                <c:pt idx="4">
                  <c:v>11.73775619953941</c:v>
                </c:pt>
                <c:pt idx="5">
                  <c:v>15.650341599385881</c:v>
                </c:pt>
                <c:pt idx="6">
                  <c:v>15.650341599385881</c:v>
                </c:pt>
                <c:pt idx="7">
                  <c:v>19.562926999232349</c:v>
                </c:pt>
                <c:pt idx="8">
                  <c:v>23.460696772833778</c:v>
                </c:pt>
                <c:pt idx="9">
                  <c:v>27.085289437895479</c:v>
                </c:pt>
                <c:pt idx="10">
                  <c:v>27.085289437895479</c:v>
                </c:pt>
                <c:pt idx="11">
                  <c:v>30.709882102957181</c:v>
                </c:pt>
                <c:pt idx="12">
                  <c:v>34.334474768018879</c:v>
                </c:pt>
                <c:pt idx="13">
                  <c:v>34.334474768018879</c:v>
                </c:pt>
                <c:pt idx="14">
                  <c:v>37.959067433080577</c:v>
                </c:pt>
                <c:pt idx="15">
                  <c:v>41.583660098142275</c:v>
                </c:pt>
                <c:pt idx="16">
                  <c:v>41.583660098142275</c:v>
                </c:pt>
                <c:pt idx="17">
                  <c:v>45.208252763203973</c:v>
                </c:pt>
                <c:pt idx="18">
                  <c:v>48.832845428265671</c:v>
                </c:pt>
                <c:pt idx="19">
                  <c:v>48.832845428265671</c:v>
                </c:pt>
                <c:pt idx="20">
                  <c:v>52.457438093327369</c:v>
                </c:pt>
                <c:pt idx="21">
                  <c:v>56.082030758389067</c:v>
                </c:pt>
                <c:pt idx="22">
                  <c:v>59.706623423450765</c:v>
                </c:pt>
                <c:pt idx="23">
                  <c:v>59.706623423450765</c:v>
                </c:pt>
                <c:pt idx="24">
                  <c:v>63.331216088512463</c:v>
                </c:pt>
                <c:pt idx="25">
                  <c:v>66.955808753574161</c:v>
                </c:pt>
                <c:pt idx="26">
                  <c:v>66.955808753574161</c:v>
                </c:pt>
                <c:pt idx="27">
                  <c:v>70.580401418635859</c:v>
                </c:pt>
                <c:pt idx="28">
                  <c:v>74.204994083697557</c:v>
                </c:pt>
                <c:pt idx="29">
                  <c:v>74.204994083697557</c:v>
                </c:pt>
                <c:pt idx="30">
                  <c:v>77.829586748759255</c:v>
                </c:pt>
                <c:pt idx="31">
                  <c:v>81.454179413820953</c:v>
                </c:pt>
                <c:pt idx="32">
                  <c:v>81.454179413820953</c:v>
                </c:pt>
                <c:pt idx="33">
                  <c:v>82.235748987746476</c:v>
                </c:pt>
                <c:pt idx="34">
                  <c:v>82.235748987746476</c:v>
                </c:pt>
                <c:pt idx="35">
                  <c:v>82.235748987746476</c:v>
                </c:pt>
                <c:pt idx="36">
                  <c:v>82.235748987746476</c:v>
                </c:pt>
                <c:pt idx="37">
                  <c:v>82.235748987746476</c:v>
                </c:pt>
                <c:pt idx="38">
                  <c:v>82.235748987746476</c:v>
                </c:pt>
                <c:pt idx="39">
                  <c:v>82.235748987746476</c:v>
                </c:pt>
                <c:pt idx="40">
                  <c:v>82.235748987746476</c:v>
                </c:pt>
                <c:pt idx="41">
                  <c:v>82.235748987746476</c:v>
                </c:pt>
                <c:pt idx="42">
                  <c:v>82.235748987746476</c:v>
                </c:pt>
                <c:pt idx="43">
                  <c:v>82.235748987746476</c:v>
                </c:pt>
                <c:pt idx="44">
                  <c:v>82.235748987746476</c:v>
                </c:pt>
                <c:pt idx="45">
                  <c:v>87.211465870680698</c:v>
                </c:pt>
                <c:pt idx="46">
                  <c:v>87.211465870680698</c:v>
                </c:pt>
                <c:pt idx="47">
                  <c:v>87.211465870680698</c:v>
                </c:pt>
                <c:pt idx="48">
                  <c:v>92.18718275361492</c:v>
                </c:pt>
                <c:pt idx="49">
                  <c:v>92.18718275361492</c:v>
                </c:pt>
                <c:pt idx="50">
                  <c:v>92.18718275361492</c:v>
                </c:pt>
                <c:pt idx="51">
                  <c:v>92.18718275361492</c:v>
                </c:pt>
                <c:pt idx="52">
                  <c:v>97.162899636549142</c:v>
                </c:pt>
                <c:pt idx="53">
                  <c:v>97.162899636549142</c:v>
                </c:pt>
                <c:pt idx="54">
                  <c:v>97.162899636549142</c:v>
                </c:pt>
                <c:pt idx="55">
                  <c:v>102.13861651948336</c:v>
                </c:pt>
                <c:pt idx="56">
                  <c:v>102.13861651948336</c:v>
                </c:pt>
                <c:pt idx="57">
                  <c:v>102.13861651948336</c:v>
                </c:pt>
                <c:pt idx="58">
                  <c:v>107.11433340241759</c:v>
                </c:pt>
                <c:pt idx="59">
                  <c:v>107.11433340241759</c:v>
                </c:pt>
                <c:pt idx="60">
                  <c:v>107.11433340241759</c:v>
                </c:pt>
                <c:pt idx="61">
                  <c:v>112.09005028535181</c:v>
                </c:pt>
                <c:pt idx="62">
                  <c:v>112.09005028535181</c:v>
                </c:pt>
                <c:pt idx="63">
                  <c:v>112.09005028535181</c:v>
                </c:pt>
                <c:pt idx="64">
                  <c:v>112.09005028535181</c:v>
                </c:pt>
                <c:pt idx="65">
                  <c:v>117.06576716828603</c:v>
                </c:pt>
                <c:pt idx="66">
                  <c:v>117.06576716828603</c:v>
                </c:pt>
                <c:pt idx="67">
                  <c:v>117.06576716828603</c:v>
                </c:pt>
                <c:pt idx="68">
                  <c:v>117.31178872527555</c:v>
                </c:pt>
                <c:pt idx="69">
                  <c:v>117.31178872527555</c:v>
                </c:pt>
                <c:pt idx="70">
                  <c:v>117.31178872527555</c:v>
                </c:pt>
                <c:pt idx="71">
                  <c:v>121.43843569136826</c:v>
                </c:pt>
                <c:pt idx="72">
                  <c:v>121.43843569136826</c:v>
                </c:pt>
                <c:pt idx="73">
                  <c:v>121.43843569136826</c:v>
                </c:pt>
                <c:pt idx="74">
                  <c:v>125.56508265746096</c:v>
                </c:pt>
                <c:pt idx="75">
                  <c:v>125.56508265746096</c:v>
                </c:pt>
                <c:pt idx="76">
                  <c:v>125.56508265746096</c:v>
                </c:pt>
                <c:pt idx="77">
                  <c:v>129.69172962355367</c:v>
                </c:pt>
                <c:pt idx="78">
                  <c:v>133.81837658964639</c:v>
                </c:pt>
                <c:pt idx="79">
                  <c:v>133.81837658964639</c:v>
                </c:pt>
                <c:pt idx="80">
                  <c:v>133.81837658964639</c:v>
                </c:pt>
                <c:pt idx="81">
                  <c:v>137.94502355573911</c:v>
                </c:pt>
                <c:pt idx="82">
                  <c:v>137.94502355573911</c:v>
                </c:pt>
                <c:pt idx="83">
                  <c:v>137.94502355573911</c:v>
                </c:pt>
                <c:pt idx="84">
                  <c:v>142.07167052183183</c:v>
                </c:pt>
                <c:pt idx="85">
                  <c:v>142.07167052183183</c:v>
                </c:pt>
                <c:pt idx="86">
                  <c:v>142.07167052183183</c:v>
                </c:pt>
                <c:pt idx="87">
                  <c:v>146.19831748792456</c:v>
                </c:pt>
                <c:pt idx="88">
                  <c:v>146.19831748792456</c:v>
                </c:pt>
                <c:pt idx="89">
                  <c:v>146.19831748792456</c:v>
                </c:pt>
                <c:pt idx="90">
                  <c:v>150.32496445401728</c:v>
                </c:pt>
                <c:pt idx="91">
                  <c:v>150.32496445401728</c:v>
                </c:pt>
                <c:pt idx="92">
                  <c:v>150.32496445401728</c:v>
                </c:pt>
              </c:numCache>
            </c:numRef>
          </c:val>
          <c:smooth val="0"/>
        </c:ser>
        <c:dLbls>
          <c:showLegendKey val="0"/>
          <c:showVal val="0"/>
          <c:showCatName val="0"/>
          <c:showSerName val="0"/>
          <c:showPercent val="0"/>
          <c:showBubbleSize val="0"/>
        </c:dLbls>
        <c:marker val="1"/>
        <c:smooth val="0"/>
        <c:axId val="238249472"/>
        <c:axId val="238251008"/>
      </c:lineChart>
      <c:catAx>
        <c:axId val="238237568"/>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8239104"/>
        <c:crosses val="autoZero"/>
        <c:auto val="0"/>
        <c:lblAlgn val="ctr"/>
        <c:lblOffset val="100"/>
        <c:tickLblSkip val="1"/>
        <c:tickMarkSkip val="1"/>
        <c:noMultiLvlLbl val="0"/>
      </c:catAx>
      <c:valAx>
        <c:axId val="238239104"/>
        <c:scaling>
          <c:orientation val="minMax"/>
        </c:scaling>
        <c:delete val="0"/>
        <c:axPos val="l"/>
        <c:title>
          <c:tx>
            <c:rich>
              <a:bodyPr/>
              <a:lstStyle/>
              <a:p>
                <a:pPr>
                  <a:defRPr sz="1000" b="1" i="0" u="none" strike="noStrike" baseline="0">
                    <a:solidFill>
                      <a:srgbClr val="000000"/>
                    </a:solidFill>
                    <a:latin typeface="Arial"/>
                    <a:ea typeface="Arial"/>
                    <a:cs typeface="Arial"/>
                  </a:defRPr>
                </a:pPr>
                <a:r>
                  <a:rPr lang="en-AU"/>
                  <a:t>Shift metres</a:t>
                </a:r>
              </a:p>
            </c:rich>
          </c:tx>
          <c:layout>
            <c:manualLayout>
              <c:xMode val="edge"/>
              <c:yMode val="edge"/>
              <c:x val="4.6511627906976744E-3"/>
              <c:y val="0.34107236595425572"/>
            </c:manualLayout>
          </c:layout>
          <c:overlay val="0"/>
          <c:spPr>
            <a:noFill/>
            <a:ln w="25400">
              <a:noFill/>
            </a:ln>
          </c:spPr>
        </c:title>
        <c:numFmt formatCode="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8237568"/>
        <c:crosses val="autoZero"/>
        <c:crossBetween val="midCat"/>
      </c:valAx>
      <c:catAx>
        <c:axId val="238249472"/>
        <c:scaling>
          <c:orientation val="minMax"/>
        </c:scaling>
        <c:delete val="1"/>
        <c:axPos val="b"/>
        <c:majorTickMark val="out"/>
        <c:minorTickMark val="none"/>
        <c:tickLblPos val="nextTo"/>
        <c:crossAx val="238251008"/>
        <c:crosses val="autoZero"/>
        <c:auto val="1"/>
        <c:lblAlgn val="ctr"/>
        <c:lblOffset val="100"/>
        <c:noMultiLvlLbl val="0"/>
      </c:catAx>
      <c:valAx>
        <c:axId val="238251008"/>
        <c:scaling>
          <c:orientation val="minMax"/>
        </c:scaling>
        <c:delete val="0"/>
        <c:axPos val="r"/>
        <c:title>
          <c:tx>
            <c:rich>
              <a:bodyPr/>
              <a:lstStyle/>
              <a:p>
                <a:pPr>
                  <a:defRPr sz="1000" b="1" i="0" u="none" strike="noStrike" baseline="0">
                    <a:solidFill>
                      <a:srgbClr val="000000"/>
                    </a:solidFill>
                    <a:latin typeface="Arial"/>
                    <a:ea typeface="Arial"/>
                    <a:cs typeface="Arial"/>
                  </a:defRPr>
                </a:pPr>
                <a:r>
                  <a:rPr lang="en-AU"/>
                  <a:t>Cumulative metres</a:t>
                </a:r>
              </a:p>
            </c:rich>
          </c:tx>
          <c:layout>
            <c:manualLayout>
              <c:xMode val="edge"/>
              <c:yMode val="edge"/>
              <c:x val="0.9694361751292716"/>
              <c:y val="0.2946435601799775"/>
            </c:manualLayout>
          </c:layout>
          <c:overlay val="0"/>
          <c:spPr>
            <a:noFill/>
            <a:ln w="25400">
              <a:noFill/>
            </a:ln>
          </c:spPr>
        </c:title>
        <c:numFmt formatCode="0"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8249472"/>
        <c:crosses val="max"/>
        <c:crossBetween val="midCat"/>
      </c:valAx>
      <c:spPr>
        <a:noFill/>
        <a:ln w="3175">
          <a:solidFill>
            <a:srgbClr val="000000"/>
          </a:solidFill>
          <a:prstDash val="solid"/>
        </a:ln>
      </c:spPr>
    </c:plotArea>
    <c:legend>
      <c:legendPos val="r"/>
      <c:layout>
        <c:manualLayout>
          <c:xMode val="edge"/>
          <c:yMode val="edge"/>
          <c:x val="0.22790723833939364"/>
          <c:y val="0.91607377202849638"/>
          <c:w val="0.59468499577087741"/>
          <c:h val="5.892880577427817E-2"/>
        </c:manualLayout>
      </c:layout>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0"/>
    <c:dispBlanksAs val="gap"/>
    <c:showDLblsOverMax val="0"/>
  </c:chart>
  <c:spPr>
    <a:solidFill>
      <a:srgbClr val="FFFFFF"/>
    </a:solidFill>
    <a:ln w="25400">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1437056"/>
        <c:axId val="231438592"/>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1444480"/>
        <c:axId val="231446016"/>
      </c:lineChart>
      <c:catAx>
        <c:axId val="23143705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1438592"/>
        <c:crosses val="autoZero"/>
        <c:auto val="0"/>
        <c:lblAlgn val="ctr"/>
        <c:lblOffset val="100"/>
        <c:tickLblSkip val="2"/>
        <c:tickMarkSkip val="1"/>
        <c:noMultiLvlLbl val="0"/>
      </c:catAx>
      <c:valAx>
        <c:axId val="231438592"/>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437056"/>
        <c:crosses val="autoZero"/>
        <c:crossBetween val="between"/>
      </c:valAx>
      <c:catAx>
        <c:axId val="231444480"/>
        <c:scaling>
          <c:orientation val="minMax"/>
        </c:scaling>
        <c:delete val="1"/>
        <c:axPos val="b"/>
        <c:majorTickMark val="out"/>
        <c:minorTickMark val="none"/>
        <c:tickLblPos val="nextTo"/>
        <c:crossAx val="231446016"/>
        <c:crosses val="autoZero"/>
        <c:auto val="1"/>
        <c:lblAlgn val="ctr"/>
        <c:lblOffset val="100"/>
        <c:noMultiLvlLbl val="0"/>
      </c:catAx>
      <c:valAx>
        <c:axId val="231446016"/>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444480"/>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0728064"/>
        <c:axId val="230729600"/>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0731136"/>
        <c:axId val="230741120"/>
      </c:lineChart>
      <c:catAx>
        <c:axId val="230728064"/>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0729600"/>
        <c:crosses val="autoZero"/>
        <c:auto val="0"/>
        <c:lblAlgn val="ctr"/>
        <c:lblOffset val="100"/>
        <c:tickLblSkip val="2"/>
        <c:tickMarkSkip val="1"/>
        <c:noMultiLvlLbl val="0"/>
      </c:catAx>
      <c:valAx>
        <c:axId val="230729600"/>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0728064"/>
        <c:crosses val="autoZero"/>
        <c:crossBetween val="between"/>
      </c:valAx>
      <c:catAx>
        <c:axId val="230731136"/>
        <c:scaling>
          <c:orientation val="minMax"/>
        </c:scaling>
        <c:delete val="1"/>
        <c:axPos val="b"/>
        <c:majorTickMark val="out"/>
        <c:minorTickMark val="none"/>
        <c:tickLblPos val="nextTo"/>
        <c:crossAx val="230741120"/>
        <c:crosses val="autoZero"/>
        <c:auto val="1"/>
        <c:lblAlgn val="ctr"/>
        <c:lblOffset val="100"/>
        <c:noMultiLvlLbl val="0"/>
      </c:catAx>
      <c:valAx>
        <c:axId val="230741120"/>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0731136"/>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1516416"/>
        <c:axId val="231518208"/>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1519744"/>
        <c:axId val="231521280"/>
      </c:lineChart>
      <c:catAx>
        <c:axId val="23151641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1518208"/>
        <c:crosses val="autoZero"/>
        <c:auto val="0"/>
        <c:lblAlgn val="ctr"/>
        <c:lblOffset val="100"/>
        <c:tickLblSkip val="2"/>
        <c:tickMarkSkip val="1"/>
        <c:noMultiLvlLbl val="0"/>
      </c:catAx>
      <c:valAx>
        <c:axId val="231518208"/>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516416"/>
        <c:crosses val="autoZero"/>
        <c:crossBetween val="between"/>
      </c:valAx>
      <c:catAx>
        <c:axId val="231519744"/>
        <c:scaling>
          <c:orientation val="minMax"/>
        </c:scaling>
        <c:delete val="1"/>
        <c:axPos val="b"/>
        <c:majorTickMark val="out"/>
        <c:minorTickMark val="none"/>
        <c:tickLblPos val="nextTo"/>
        <c:crossAx val="231521280"/>
        <c:crosses val="autoZero"/>
        <c:auto val="1"/>
        <c:lblAlgn val="ctr"/>
        <c:lblOffset val="100"/>
        <c:noMultiLvlLbl val="0"/>
      </c:catAx>
      <c:valAx>
        <c:axId val="231521280"/>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519744"/>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1846656"/>
        <c:axId val="231848192"/>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1862272"/>
        <c:axId val="231863808"/>
      </c:lineChart>
      <c:catAx>
        <c:axId val="23184665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1848192"/>
        <c:crosses val="autoZero"/>
        <c:auto val="0"/>
        <c:lblAlgn val="ctr"/>
        <c:lblOffset val="100"/>
        <c:tickLblSkip val="2"/>
        <c:tickMarkSkip val="1"/>
        <c:noMultiLvlLbl val="0"/>
      </c:catAx>
      <c:valAx>
        <c:axId val="23184819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846656"/>
        <c:crosses val="autoZero"/>
        <c:crossBetween val="between"/>
      </c:valAx>
      <c:catAx>
        <c:axId val="231862272"/>
        <c:scaling>
          <c:orientation val="minMax"/>
        </c:scaling>
        <c:delete val="1"/>
        <c:axPos val="b"/>
        <c:majorTickMark val="out"/>
        <c:minorTickMark val="none"/>
        <c:tickLblPos val="nextTo"/>
        <c:crossAx val="231863808"/>
        <c:crosses val="autoZero"/>
        <c:auto val="1"/>
        <c:lblAlgn val="ctr"/>
        <c:lblOffset val="100"/>
        <c:noMultiLvlLbl val="0"/>
      </c:catAx>
      <c:valAx>
        <c:axId val="231863808"/>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862272"/>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7165568"/>
        <c:axId val="231539456"/>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1540992"/>
        <c:axId val="231542784"/>
      </c:lineChart>
      <c:catAx>
        <c:axId val="237165568"/>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1539456"/>
        <c:crosses val="autoZero"/>
        <c:auto val="0"/>
        <c:lblAlgn val="ctr"/>
        <c:lblOffset val="100"/>
        <c:tickLblSkip val="2"/>
        <c:tickMarkSkip val="1"/>
        <c:noMultiLvlLbl val="0"/>
      </c:catAx>
      <c:valAx>
        <c:axId val="231539456"/>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7165568"/>
        <c:crosses val="autoZero"/>
        <c:crossBetween val="between"/>
      </c:valAx>
      <c:catAx>
        <c:axId val="231540992"/>
        <c:scaling>
          <c:orientation val="minMax"/>
        </c:scaling>
        <c:delete val="1"/>
        <c:axPos val="b"/>
        <c:majorTickMark val="out"/>
        <c:minorTickMark val="none"/>
        <c:tickLblPos val="nextTo"/>
        <c:crossAx val="231542784"/>
        <c:crosses val="autoZero"/>
        <c:auto val="1"/>
        <c:lblAlgn val="ctr"/>
        <c:lblOffset val="100"/>
        <c:noMultiLvlLbl val="0"/>
      </c:catAx>
      <c:valAx>
        <c:axId val="231542784"/>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540992"/>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Metres</a:t>
            </a:r>
          </a:p>
        </c:rich>
      </c:tx>
      <c:overlay val="0"/>
      <c:spPr>
        <a:noFill/>
        <a:ln w="25400">
          <a:noFill/>
        </a:ln>
      </c:spPr>
    </c:title>
    <c:autoTitleDeleted val="0"/>
    <c:plotArea>
      <c:layout/>
      <c:lineChart>
        <c:grouping val="standard"/>
        <c:varyColors val="0"/>
        <c:ser>
          <c:idx val="1"/>
          <c:order val="0"/>
          <c:tx>
            <c:strRef>
              <c:f>Data!#REF!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0"/>
          <c:order val="1"/>
          <c:tx>
            <c:strRef>
              <c:f>Data!#REF!</c:f>
              <c:strCache>
                <c:ptCount val="1"/>
                <c:pt idx="0">
                  <c:v>#REF!</c:v>
                </c:pt>
              </c:strCache>
            </c:strRef>
          </c:tx>
          <c:spPr>
            <a:ln w="25400">
              <a:solidFill>
                <a:srgbClr val="00CCFF"/>
              </a:solidFill>
              <a:prstDash val="solid"/>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4"/>
          <c:order val="4"/>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ser>
          <c:idx val="5"/>
          <c:order val="5"/>
          <c:tx>
            <c:strRef>
              <c:f>Data!#REF!</c:f>
              <c:strCache>
                <c:ptCount val="1"/>
                <c:pt idx="0">
                  <c:v>#REF!</c:v>
                </c:pt>
              </c:strCache>
            </c:strRef>
          </c:tx>
          <c:spPr>
            <a:ln w="12700">
              <a:solidFill>
                <a:srgbClr val="0000FF"/>
              </a:solidFill>
              <a:prstDash val="sysDash"/>
            </a:ln>
          </c:spPr>
          <c:marker>
            <c:symbol val="none"/>
          </c:marker>
          <c:cat>
            <c:numRef>
              <c:f>Data!$A$9:$A$71</c:f>
              <c:numCache>
                <c:formatCode>dd\-mmm\-yyyy</c:formatCode>
                <c:ptCount val="63"/>
                <c:pt idx="1">
                  <c:v>41334</c:v>
                </c:pt>
                <c:pt idx="4">
                  <c:v>41335</c:v>
                </c:pt>
                <c:pt idx="7">
                  <c:v>41336</c:v>
                </c:pt>
                <c:pt idx="10">
                  <c:v>41337</c:v>
                </c:pt>
                <c:pt idx="13">
                  <c:v>41338</c:v>
                </c:pt>
                <c:pt idx="16">
                  <c:v>41339</c:v>
                </c:pt>
                <c:pt idx="19">
                  <c:v>41340</c:v>
                </c:pt>
                <c:pt idx="22">
                  <c:v>41341</c:v>
                </c:pt>
                <c:pt idx="25">
                  <c:v>41342</c:v>
                </c:pt>
                <c:pt idx="28">
                  <c:v>41343</c:v>
                </c:pt>
                <c:pt idx="31">
                  <c:v>41344</c:v>
                </c:pt>
                <c:pt idx="34">
                  <c:v>41345</c:v>
                </c:pt>
                <c:pt idx="37">
                  <c:v>41346</c:v>
                </c:pt>
                <c:pt idx="40">
                  <c:v>41347</c:v>
                </c:pt>
                <c:pt idx="43">
                  <c:v>41348</c:v>
                </c:pt>
                <c:pt idx="46">
                  <c:v>41349</c:v>
                </c:pt>
                <c:pt idx="49">
                  <c:v>41350</c:v>
                </c:pt>
                <c:pt idx="52">
                  <c:v>41351</c:v>
                </c:pt>
                <c:pt idx="55">
                  <c:v>41352</c:v>
                </c:pt>
                <c:pt idx="58">
                  <c:v>41353</c:v>
                </c:pt>
                <c:pt idx="61">
                  <c:v>41354</c:v>
                </c:pt>
              </c:numCache>
            </c:numRef>
          </c:cat>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1591936"/>
        <c:axId val="231593472"/>
      </c:lineChart>
      <c:lineChart>
        <c:grouping val="standard"/>
        <c:varyColors val="0"/>
        <c:ser>
          <c:idx val="2"/>
          <c:order val="2"/>
          <c:tx>
            <c:v>Actual</c:v>
          </c:tx>
          <c:spPr>
            <a:ln w="25400">
              <a:solidFill>
                <a:srgbClr val="FFCC00"/>
              </a:solidFill>
              <a:prstDash val="solid"/>
            </a:ln>
          </c:spPr>
          <c:marker>
            <c:symbol val="none"/>
          </c:marker>
          <c:val>
            <c:numRef>
              <c:f>Data!#REF!</c:f>
              <c:numCache>
                <c:formatCode>General</c:formatCode>
                <c:ptCount val="1"/>
                <c:pt idx="0">
                  <c:v>1</c:v>
                </c:pt>
              </c:numCache>
            </c:numRef>
          </c:val>
          <c:smooth val="0"/>
        </c:ser>
        <c:ser>
          <c:idx val="3"/>
          <c:order val="3"/>
          <c:tx>
            <c:strRef>
              <c:f>Data!$A$102</c:f>
              <c:strCache>
                <c:ptCount val="1"/>
                <c:pt idx="0">
                  <c:v>Total</c:v>
                </c:pt>
              </c:strCache>
            </c:strRef>
          </c:tx>
          <c:spPr>
            <a:ln w="25400">
              <a:solidFill>
                <a:srgbClr val="FF0000"/>
              </a:solidFill>
              <a:prstDash val="solid"/>
            </a:ln>
          </c:spPr>
          <c:marker>
            <c:symbol val="none"/>
          </c:marker>
          <c:val>
            <c:numRef>
              <c:f>Data!#REF!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1595008"/>
        <c:axId val="231596800"/>
      </c:lineChart>
      <c:catAx>
        <c:axId val="231591936"/>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1593472"/>
        <c:crosses val="autoZero"/>
        <c:auto val="0"/>
        <c:lblAlgn val="ctr"/>
        <c:lblOffset val="100"/>
        <c:tickLblSkip val="2"/>
        <c:tickMarkSkip val="1"/>
        <c:noMultiLvlLbl val="0"/>
      </c:catAx>
      <c:valAx>
        <c:axId val="231593472"/>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591936"/>
        <c:crosses val="autoZero"/>
        <c:crossBetween val="between"/>
      </c:valAx>
      <c:catAx>
        <c:axId val="231595008"/>
        <c:scaling>
          <c:orientation val="minMax"/>
        </c:scaling>
        <c:delete val="1"/>
        <c:axPos val="b"/>
        <c:majorTickMark val="out"/>
        <c:minorTickMark val="none"/>
        <c:tickLblPos val="nextTo"/>
        <c:crossAx val="231596800"/>
        <c:crosses val="autoZero"/>
        <c:auto val="1"/>
        <c:lblAlgn val="ctr"/>
        <c:lblOffset val="100"/>
        <c:noMultiLvlLbl val="0"/>
      </c:catAx>
      <c:valAx>
        <c:axId val="231596800"/>
        <c:scaling>
          <c:orientation val="minMax"/>
          <c:min val="0"/>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595008"/>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1" i="0" u="none" strike="noStrike" baseline="0">
                <a:solidFill>
                  <a:srgbClr val="000000"/>
                </a:solidFill>
                <a:latin typeface="Arial"/>
                <a:ea typeface="Arial"/>
                <a:cs typeface="Arial"/>
              </a:defRPr>
            </a:pPr>
            <a:r>
              <a:rPr lang="en-AU"/>
              <a:t>Production Hours</a:t>
            </a:r>
          </a:p>
        </c:rich>
      </c:tx>
      <c:overlay val="0"/>
      <c:spPr>
        <a:noFill/>
        <a:ln w="25400">
          <a:noFill/>
        </a:ln>
      </c:spPr>
    </c:title>
    <c:autoTitleDeleted val="0"/>
    <c:plotArea>
      <c:layout/>
      <c:lineChart>
        <c:grouping val="standard"/>
        <c:varyColors val="0"/>
        <c:ser>
          <c:idx val="1"/>
          <c:order val="0"/>
          <c:tx>
            <c:strRef>
              <c:f>#REF!</c:f>
              <c:strCache>
                <c:ptCount val="1"/>
                <c:pt idx="0">
                  <c:v>#REF!</c:v>
                </c:pt>
              </c:strCache>
            </c:strRef>
          </c:tx>
          <c:spPr>
            <a:ln w="25400">
              <a:solidFill>
                <a:srgbClr val="0000FF"/>
              </a:solidFill>
              <a:prstDash val="solid"/>
            </a:ln>
          </c:spPr>
          <c:marker>
            <c:symbol val="none"/>
          </c:marker>
          <c:dLbls>
            <c:spPr>
              <a:noFill/>
              <a:ln w="25400">
                <a:noFill/>
              </a:ln>
            </c:spPr>
            <c:txPr>
              <a:bodyPr/>
              <a:lstStyle/>
              <a:p>
                <a:pPr>
                  <a:defRPr sz="800" b="0" i="0" u="none" strike="noStrike" baseline="0">
                    <a:solidFill>
                      <a:srgbClr val="000000"/>
                    </a:solidFill>
                    <a:latin typeface="Arial"/>
                    <a:ea typeface="Arial"/>
                    <a:cs typeface="Arial"/>
                  </a:defRPr>
                </a:pPr>
                <a:endParaRPr lang="en-US"/>
              </a:p>
            </c:txPr>
            <c:dLblPos val="t"/>
            <c:showLegendKey val="0"/>
            <c:showVal val="1"/>
            <c:showCatName val="0"/>
            <c:showSerName val="0"/>
            <c:showPercent val="0"/>
            <c:showBubbleSize val="0"/>
            <c:showLeaderLines val="0"/>
          </c:dLbls>
          <c:cat>
            <c:numRef>
              <c:f>#REF!</c:f>
              <c:numCache>
                <c:formatCode>General</c:formatCode>
                <c:ptCount val="1"/>
                <c:pt idx="0">
                  <c:v>1</c:v>
                </c:pt>
              </c:numCache>
            </c:numRef>
          </c:cat>
          <c:val>
            <c:numRef>
              <c:f>#REF!</c:f>
              <c:numCache>
                <c:formatCode>General</c:formatCode>
                <c:ptCount val="1"/>
                <c:pt idx="0">
                  <c:v>1</c:v>
                </c:pt>
              </c:numCache>
            </c:numRef>
          </c:val>
          <c:smooth val="0"/>
        </c:ser>
        <c:ser>
          <c:idx val="0"/>
          <c:order val="1"/>
          <c:tx>
            <c:strRef>
              <c:f>#REF!</c:f>
              <c:strCache>
                <c:ptCount val="1"/>
                <c:pt idx="0">
                  <c:v>#REF!</c:v>
                </c:pt>
              </c:strCache>
            </c:strRef>
          </c:tx>
          <c:spPr>
            <a:ln w="25400">
              <a:solidFill>
                <a:srgbClr val="00CCFF"/>
              </a:solidFill>
              <a:prstDash val="solid"/>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4"/>
          <c:order val="4"/>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ser>
          <c:idx val="5"/>
          <c:order val="5"/>
          <c:tx>
            <c:strRef>
              <c:f>#REF!</c:f>
              <c:strCache>
                <c:ptCount val="1"/>
                <c:pt idx="0">
                  <c:v>#REF!</c:v>
                </c:pt>
              </c:strCache>
            </c:strRef>
          </c:tx>
          <c:spPr>
            <a:ln w="12700">
              <a:solidFill>
                <a:srgbClr val="0000FF"/>
              </a:solidFill>
              <a:prstDash val="sysDash"/>
            </a:ln>
          </c:spPr>
          <c:marker>
            <c:symbol val="none"/>
          </c:marker>
          <c:cat>
            <c:numRef>
              <c:f>#REF!</c:f>
              <c:numCache>
                <c:formatCode>General</c:formatCode>
                <c:ptCount val="1"/>
                <c:pt idx="0">
                  <c:v>1</c:v>
                </c:pt>
              </c:numCache>
            </c:numRef>
          </c:cat>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1708928"/>
        <c:axId val="231718912"/>
      </c:lineChart>
      <c:lineChart>
        <c:grouping val="standard"/>
        <c:varyColors val="0"/>
        <c:ser>
          <c:idx val="2"/>
          <c:order val="2"/>
          <c:tx>
            <c:v>Actual</c:v>
          </c:tx>
          <c:spPr>
            <a:ln w="25400">
              <a:solidFill>
                <a:srgbClr val="FFCC00"/>
              </a:solidFill>
              <a:prstDash val="solid"/>
            </a:ln>
          </c:spPr>
          <c:marker>
            <c:symbol val="none"/>
          </c:marker>
          <c:val>
            <c:numRef>
              <c:f>#REF!</c:f>
              <c:numCache>
                <c:formatCode>General</c:formatCode>
                <c:ptCount val="1"/>
                <c:pt idx="0">
                  <c:v>1</c:v>
                </c:pt>
              </c:numCache>
            </c:numRef>
          </c:val>
          <c:smooth val="0"/>
        </c:ser>
        <c:ser>
          <c:idx val="3"/>
          <c:order val="3"/>
          <c:tx>
            <c:strRef>
              <c:f>#REF!</c:f>
              <c:strCache>
                <c:ptCount val="1"/>
                <c:pt idx="0">
                  <c:v>#REF!</c:v>
                </c:pt>
              </c:strCache>
            </c:strRef>
          </c:tx>
          <c:spPr>
            <a:ln w="25400">
              <a:solidFill>
                <a:srgbClr val="FF0000"/>
              </a:solidFill>
              <a:prstDash val="solid"/>
            </a:ln>
          </c:spPr>
          <c:marker>
            <c:symbol val="none"/>
          </c:marker>
          <c:val>
            <c:numRef>
              <c:f>#REF!</c:f>
              <c:numCache>
                <c:formatCode>General</c:formatCode>
                <c:ptCount val="1"/>
                <c:pt idx="0">
                  <c:v>1</c:v>
                </c:pt>
              </c:numCache>
            </c:numRef>
          </c:val>
          <c:smooth val="0"/>
        </c:ser>
        <c:dLbls>
          <c:showLegendKey val="0"/>
          <c:showVal val="0"/>
          <c:showCatName val="0"/>
          <c:showSerName val="0"/>
          <c:showPercent val="0"/>
          <c:showBubbleSize val="0"/>
        </c:dLbls>
        <c:marker val="1"/>
        <c:smooth val="0"/>
        <c:axId val="231720448"/>
        <c:axId val="231721984"/>
      </c:lineChart>
      <c:catAx>
        <c:axId val="231708928"/>
        <c:scaling>
          <c:orientation val="minMax"/>
        </c:scaling>
        <c:delete val="0"/>
        <c:axPos val="b"/>
        <c:numFmt formatCode="d\-mmm"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231718912"/>
        <c:crosses val="autoZero"/>
        <c:auto val="0"/>
        <c:lblAlgn val="ctr"/>
        <c:lblOffset val="100"/>
        <c:tickLblSkip val="2"/>
        <c:tickMarkSkip val="1"/>
        <c:noMultiLvlLbl val="0"/>
      </c:catAx>
      <c:valAx>
        <c:axId val="231718912"/>
        <c:scaling>
          <c:orientation val="minMax"/>
          <c:max val="12"/>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708928"/>
        <c:crosses val="autoZero"/>
        <c:crossBetween val="between"/>
      </c:valAx>
      <c:catAx>
        <c:axId val="231720448"/>
        <c:scaling>
          <c:orientation val="minMax"/>
        </c:scaling>
        <c:delete val="1"/>
        <c:axPos val="b"/>
        <c:majorTickMark val="out"/>
        <c:minorTickMark val="none"/>
        <c:tickLblPos val="nextTo"/>
        <c:crossAx val="231721984"/>
        <c:crosses val="autoZero"/>
        <c:auto val="1"/>
        <c:lblAlgn val="ctr"/>
        <c:lblOffset val="100"/>
        <c:noMultiLvlLbl val="0"/>
      </c:catAx>
      <c:valAx>
        <c:axId val="231721984"/>
        <c:scaling>
          <c:orientation val="minMax"/>
        </c:scaling>
        <c:delete val="0"/>
        <c:axPos val="r"/>
        <c:numFmt formatCode="General" sourceLinked="1"/>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231720448"/>
        <c:crosses val="max"/>
        <c:crossBetween val="between"/>
      </c:valAx>
      <c:spPr>
        <a:noFill/>
        <a:ln w="3175">
          <a:solidFill>
            <a:srgbClr val="000000"/>
          </a:solidFill>
          <a:prstDash val="solid"/>
        </a:ln>
      </c:spPr>
    </c:plotArea>
    <c:legend>
      <c:legendPos val="r"/>
      <c:overlay val="0"/>
      <c:spPr>
        <a:solidFill>
          <a:srgbClr val="FFFFFF"/>
        </a:solidFill>
        <a:ln w="3175">
          <a:solidFill>
            <a:srgbClr val="000000"/>
          </a:solidFill>
          <a:prstDash val="solid"/>
        </a:ln>
      </c:spPr>
      <c:txPr>
        <a:bodyPr/>
        <a:lstStyle/>
        <a:p>
          <a:pPr>
            <a:defRPr sz="845" b="0" i="0" u="none" strike="noStrike" baseline="0">
              <a:solidFill>
                <a:srgbClr val="000000"/>
              </a:solidFill>
              <a:latin typeface="Arial"/>
              <a:ea typeface="Arial"/>
              <a:cs typeface="Arial"/>
            </a:defRPr>
          </a:pPr>
          <a:endParaRPr lang="en-US"/>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en-US"/>
    </a:p>
  </c:txPr>
  <c:printSettings>
    <c:headerFooter alignWithMargins="0"/>
    <c:pageMargins b="1" l="0.75" r="0.75" t="1" header="0.5" footer="0.5"/>
    <c:pageSetup/>
  </c:printSettings>
</c:chartSpace>
</file>

<file path=xl/ctrlProps/ctrlProp1.xml><?xml version="1.0" encoding="utf-8"?>
<formControlPr xmlns="http://schemas.microsoft.com/office/spreadsheetml/2009/9/main" objectType="Button" lockText="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2.jpeg"/><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8" Type="http://schemas.openxmlformats.org/officeDocument/2006/relationships/chart" Target="../charts/chart10.xml"/><Relationship Id="rId13" Type="http://schemas.openxmlformats.org/officeDocument/2006/relationships/chart" Target="../charts/chart15.xml"/><Relationship Id="rId18" Type="http://schemas.openxmlformats.org/officeDocument/2006/relationships/chart" Target="../charts/chart20.xml"/><Relationship Id="rId3" Type="http://schemas.openxmlformats.org/officeDocument/2006/relationships/chart" Target="../charts/chart5.xml"/><Relationship Id="rId7" Type="http://schemas.openxmlformats.org/officeDocument/2006/relationships/chart" Target="../charts/chart9.xml"/><Relationship Id="rId12" Type="http://schemas.openxmlformats.org/officeDocument/2006/relationships/chart" Target="../charts/chart14.xml"/><Relationship Id="rId17" Type="http://schemas.openxmlformats.org/officeDocument/2006/relationships/chart" Target="../charts/chart19.xml"/><Relationship Id="rId2" Type="http://schemas.openxmlformats.org/officeDocument/2006/relationships/chart" Target="../charts/chart4.xml"/><Relationship Id="rId16" Type="http://schemas.openxmlformats.org/officeDocument/2006/relationships/chart" Target="../charts/chart18.xml"/><Relationship Id="rId20" Type="http://schemas.openxmlformats.org/officeDocument/2006/relationships/chart" Target="../charts/chart22.xml"/><Relationship Id="rId1" Type="http://schemas.openxmlformats.org/officeDocument/2006/relationships/image" Target="../media/image2.jpeg"/><Relationship Id="rId6" Type="http://schemas.openxmlformats.org/officeDocument/2006/relationships/chart" Target="../charts/chart8.xml"/><Relationship Id="rId11" Type="http://schemas.openxmlformats.org/officeDocument/2006/relationships/chart" Target="../charts/chart13.xml"/><Relationship Id="rId5" Type="http://schemas.openxmlformats.org/officeDocument/2006/relationships/chart" Target="../charts/chart7.xml"/><Relationship Id="rId15" Type="http://schemas.openxmlformats.org/officeDocument/2006/relationships/chart" Target="../charts/chart17.xml"/><Relationship Id="rId10" Type="http://schemas.openxmlformats.org/officeDocument/2006/relationships/chart" Target="../charts/chart12.xml"/><Relationship Id="rId19" Type="http://schemas.openxmlformats.org/officeDocument/2006/relationships/chart" Target="../charts/chart21.xml"/><Relationship Id="rId4" Type="http://schemas.openxmlformats.org/officeDocument/2006/relationships/chart" Target="../charts/chart6.xml"/><Relationship Id="rId9" Type="http://schemas.openxmlformats.org/officeDocument/2006/relationships/chart" Target="../charts/chart11.xml"/><Relationship Id="rId14" Type="http://schemas.openxmlformats.org/officeDocument/2006/relationships/chart" Target="../charts/chart16.xml"/></Relationships>
</file>

<file path=xl/drawings/drawing1.xml><?xml version="1.0" encoding="utf-8"?>
<xdr:wsDr xmlns:xdr="http://schemas.openxmlformats.org/drawingml/2006/spreadsheetDrawing" xmlns:a="http://schemas.openxmlformats.org/drawingml/2006/main">
  <xdr:twoCellAnchor editAs="oneCell">
    <xdr:from>
      <xdr:col>12</xdr:col>
      <xdr:colOff>441960</xdr:colOff>
      <xdr:row>22</xdr:row>
      <xdr:rowOff>76200</xdr:rowOff>
    </xdr:from>
    <xdr:to>
      <xdr:col>19</xdr:col>
      <xdr:colOff>365760</xdr:colOff>
      <xdr:row>26</xdr:row>
      <xdr:rowOff>106680</xdr:rowOff>
    </xdr:to>
    <xdr:pic>
      <xdr:nvPicPr>
        <xdr:cNvPr id="25757" name="Picture 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57160" y="5905500"/>
          <a:ext cx="4191000" cy="82296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13855</xdr:colOff>
      <xdr:row>0</xdr:row>
      <xdr:rowOff>10886</xdr:rowOff>
    </xdr:from>
    <xdr:to>
      <xdr:col>14</xdr:col>
      <xdr:colOff>1251856</xdr:colOff>
      <xdr:row>6</xdr:row>
      <xdr:rowOff>609600</xdr:rowOff>
    </xdr:to>
    <xdr:pic>
      <xdr:nvPicPr>
        <xdr:cNvPr id="4" name="Picture 27" descr="CALEDON New"/>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59200" y="10886"/>
          <a:ext cx="2498765" cy="32587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30480</xdr:colOff>
      <xdr:row>17</xdr:row>
      <xdr:rowOff>0</xdr:rowOff>
    </xdr:from>
    <xdr:to>
      <xdr:col>11</xdr:col>
      <xdr:colOff>0</xdr:colOff>
      <xdr:row>17</xdr:row>
      <xdr:rowOff>0</xdr:rowOff>
    </xdr:to>
    <xdr:graphicFrame macro="">
      <xdr:nvGraphicFramePr>
        <xdr:cNvPr id="13"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0</xdr:colOff>
      <xdr:row>17</xdr:row>
      <xdr:rowOff>0</xdr:rowOff>
    </xdr:from>
    <xdr:to>
      <xdr:col>9</xdr:col>
      <xdr:colOff>0</xdr:colOff>
      <xdr:row>17</xdr:row>
      <xdr:rowOff>0</xdr:rowOff>
    </xdr:to>
    <xdr:graphicFrame macro="">
      <xdr:nvGraphicFramePr>
        <xdr:cNvPr id="14"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11</xdr:col>
      <xdr:colOff>0</xdr:colOff>
      <xdr:row>17</xdr:row>
      <xdr:rowOff>0</xdr:rowOff>
    </xdr:from>
    <xdr:to>
      <xdr:col>12</xdr:col>
      <xdr:colOff>0</xdr:colOff>
      <xdr:row>17</xdr:row>
      <xdr:rowOff>0</xdr:rowOff>
    </xdr:to>
    <xdr:graphicFrame macro="">
      <xdr:nvGraphicFramePr>
        <xdr:cNvPr id="1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mc:AlternateContent xmlns:mc="http://schemas.openxmlformats.org/markup-compatibility/2006">
    <mc:Choice xmlns:a14="http://schemas.microsoft.com/office/drawing/2010/main" Requires="a14">
      <xdr:twoCellAnchor>
        <xdr:from>
          <xdr:col>3</xdr:col>
          <xdr:colOff>457200</xdr:colOff>
          <xdr:row>40</xdr:row>
          <xdr:rowOff>7620</xdr:rowOff>
        </xdr:from>
        <xdr:to>
          <xdr:col>4</xdr:col>
          <xdr:colOff>1112520</xdr:colOff>
          <xdr:row>43</xdr:row>
          <xdr:rowOff>0</xdr:rowOff>
        </xdr:to>
        <xdr:sp macro="" textlink="">
          <xdr:nvSpPr>
            <xdr:cNvPr id="2049" name="Button 1" hidden="1">
              <a:extLst>
                <a:ext uri="{63B3BB69-23CF-44E3-9099-C40C66FF867C}">
                  <a14:compatExt spid="_x0000_s2049"/>
                </a:ext>
              </a:extLst>
            </xdr:cNvPr>
            <xdr:cNvSpPr/>
          </xdr:nvSpPr>
          <xdr:spPr>
            <a:xfrm>
              <a:off x="0" y="0"/>
              <a:ext cx="0" cy="0"/>
            </a:xfrm>
            <a:prstGeom prst="rect">
              <a:avLst/>
            </a:prstGeom>
          </xdr:spPr>
          <xdr:txBody>
            <a:bodyPr vertOverflow="clip" wrap="square" lIns="36576" tIns="27432" rIns="36576" bIns="27432" anchor="ctr" upright="1"/>
            <a:lstStyle/>
            <a:p>
              <a:pPr algn="ctr" rtl="0">
                <a:defRPr sz="1000"/>
              </a:pPr>
              <a:r>
                <a:rPr lang="en-AU" sz="1000" b="0" i="0" u="none" strike="noStrike" baseline="0">
                  <a:solidFill>
                    <a:srgbClr val="000000"/>
                  </a:solidFill>
                  <a:latin typeface="Arial"/>
                  <a:cs typeface="Arial"/>
                </a:rPr>
                <a:t>SEND REPORT</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13</xdr:col>
      <xdr:colOff>13855</xdr:colOff>
      <xdr:row>0</xdr:row>
      <xdr:rowOff>10886</xdr:rowOff>
    </xdr:from>
    <xdr:to>
      <xdr:col>14</xdr:col>
      <xdr:colOff>1251856</xdr:colOff>
      <xdr:row>6</xdr:row>
      <xdr:rowOff>609600</xdr:rowOff>
    </xdr:to>
    <xdr:pic>
      <xdr:nvPicPr>
        <xdr:cNvPr id="2" name="Picture 27" descr="CALEDON New"/>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42575" y="10886"/>
          <a:ext cx="2502921" cy="32580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30480</xdr:colOff>
      <xdr:row>59</xdr:row>
      <xdr:rowOff>0</xdr:rowOff>
    </xdr:from>
    <xdr:to>
      <xdr:col>11</xdr:col>
      <xdr:colOff>0</xdr:colOff>
      <xdr:row>59</xdr:row>
      <xdr:rowOff>0</xdr:rowOff>
    </xdr:to>
    <xdr:graphicFrame macro="">
      <xdr:nvGraphicFramePr>
        <xdr:cNvPr id="3"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11</xdr:col>
      <xdr:colOff>0</xdr:colOff>
      <xdr:row>59</xdr:row>
      <xdr:rowOff>0</xdr:rowOff>
    </xdr:from>
    <xdr:to>
      <xdr:col>12</xdr:col>
      <xdr:colOff>0</xdr:colOff>
      <xdr:row>59</xdr:row>
      <xdr:rowOff>0</xdr:rowOff>
    </xdr:to>
    <xdr:graphicFrame macro="">
      <xdr:nvGraphicFramePr>
        <xdr:cNvPr id="4"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30480</xdr:colOff>
      <xdr:row>38</xdr:row>
      <xdr:rowOff>0</xdr:rowOff>
    </xdr:from>
    <xdr:to>
      <xdr:col>11</xdr:col>
      <xdr:colOff>0</xdr:colOff>
      <xdr:row>38</xdr:row>
      <xdr:rowOff>0</xdr:rowOff>
    </xdr:to>
    <xdr:graphicFrame macro="">
      <xdr:nvGraphicFramePr>
        <xdr:cNvPr id="7"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11</xdr:col>
      <xdr:colOff>0</xdr:colOff>
      <xdr:row>38</xdr:row>
      <xdr:rowOff>0</xdr:rowOff>
    </xdr:from>
    <xdr:to>
      <xdr:col>12</xdr:col>
      <xdr:colOff>0</xdr:colOff>
      <xdr:row>38</xdr:row>
      <xdr:rowOff>0</xdr:rowOff>
    </xdr:to>
    <xdr:graphicFrame macro="">
      <xdr:nvGraphicFramePr>
        <xdr:cNvPr id="8"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30480</xdr:colOff>
      <xdr:row>17</xdr:row>
      <xdr:rowOff>0</xdr:rowOff>
    </xdr:from>
    <xdr:to>
      <xdr:col>11</xdr:col>
      <xdr:colOff>0</xdr:colOff>
      <xdr:row>17</xdr:row>
      <xdr:rowOff>0</xdr:rowOff>
    </xdr:to>
    <xdr:graphicFrame macro="">
      <xdr:nvGraphicFramePr>
        <xdr:cNvPr id="10"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11</xdr:col>
      <xdr:colOff>0</xdr:colOff>
      <xdr:row>17</xdr:row>
      <xdr:rowOff>0</xdr:rowOff>
    </xdr:from>
    <xdr:to>
      <xdr:col>12</xdr:col>
      <xdr:colOff>0</xdr:colOff>
      <xdr:row>17</xdr:row>
      <xdr:rowOff>0</xdr:rowOff>
    </xdr:to>
    <xdr:graphicFrame macro="">
      <xdr:nvGraphicFramePr>
        <xdr:cNvPr id="11"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xdr:colOff>
      <xdr:row>18</xdr:row>
      <xdr:rowOff>259980</xdr:rowOff>
    </xdr:from>
    <xdr:to>
      <xdr:col>15</xdr:col>
      <xdr:colOff>0</xdr:colOff>
      <xdr:row>37</xdr:row>
      <xdr:rowOff>3</xdr:rowOff>
    </xdr:to>
    <xdr:graphicFrame macro="">
      <xdr:nvGraphicFramePr>
        <xdr:cNvPr id="12"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30480</xdr:colOff>
      <xdr:row>80</xdr:row>
      <xdr:rowOff>0</xdr:rowOff>
    </xdr:from>
    <xdr:to>
      <xdr:col>11</xdr:col>
      <xdr:colOff>0</xdr:colOff>
      <xdr:row>80</xdr:row>
      <xdr:rowOff>0</xdr:rowOff>
    </xdr:to>
    <xdr:graphicFrame macro="">
      <xdr:nvGraphicFramePr>
        <xdr:cNvPr id="15"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11</xdr:col>
      <xdr:colOff>0</xdr:colOff>
      <xdr:row>80</xdr:row>
      <xdr:rowOff>0</xdr:rowOff>
    </xdr:from>
    <xdr:to>
      <xdr:col>12</xdr:col>
      <xdr:colOff>0</xdr:colOff>
      <xdr:row>80</xdr:row>
      <xdr:rowOff>0</xdr:rowOff>
    </xdr:to>
    <xdr:graphicFrame macro="">
      <xdr:nvGraphicFramePr>
        <xdr:cNvPr id="16"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30480</xdr:colOff>
      <xdr:row>101</xdr:row>
      <xdr:rowOff>0</xdr:rowOff>
    </xdr:from>
    <xdr:to>
      <xdr:col>11</xdr:col>
      <xdr:colOff>0</xdr:colOff>
      <xdr:row>101</xdr:row>
      <xdr:rowOff>0</xdr:rowOff>
    </xdr:to>
    <xdr:graphicFrame macro="">
      <xdr:nvGraphicFramePr>
        <xdr:cNvPr id="19"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11</xdr:col>
      <xdr:colOff>0</xdr:colOff>
      <xdr:row>101</xdr:row>
      <xdr:rowOff>0</xdr:rowOff>
    </xdr:from>
    <xdr:to>
      <xdr:col>12</xdr:col>
      <xdr:colOff>0</xdr:colOff>
      <xdr:row>101</xdr:row>
      <xdr:rowOff>0</xdr:rowOff>
    </xdr:to>
    <xdr:graphicFrame macro="">
      <xdr:nvGraphicFramePr>
        <xdr:cNvPr id="20"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19</xdr:col>
      <xdr:colOff>30480</xdr:colOff>
      <xdr:row>23</xdr:row>
      <xdr:rowOff>0</xdr:rowOff>
    </xdr:from>
    <xdr:to>
      <xdr:col>30</xdr:col>
      <xdr:colOff>0</xdr:colOff>
      <xdr:row>23</xdr:row>
      <xdr:rowOff>0</xdr:rowOff>
    </xdr:to>
    <xdr:graphicFrame macro="">
      <xdr:nvGraphicFramePr>
        <xdr:cNvPr id="22" name="Chart 1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27</xdr:col>
      <xdr:colOff>0</xdr:colOff>
      <xdr:row>23</xdr:row>
      <xdr:rowOff>0</xdr:rowOff>
    </xdr:from>
    <xdr:to>
      <xdr:col>28</xdr:col>
      <xdr:colOff>0</xdr:colOff>
      <xdr:row>23</xdr:row>
      <xdr:rowOff>0</xdr:rowOff>
    </xdr:to>
    <xdr:graphicFrame macro="">
      <xdr:nvGraphicFramePr>
        <xdr:cNvPr id="23" name="Chart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30</xdr:col>
      <xdr:colOff>0</xdr:colOff>
      <xdr:row>23</xdr:row>
      <xdr:rowOff>0</xdr:rowOff>
    </xdr:from>
    <xdr:to>
      <xdr:col>31</xdr:col>
      <xdr:colOff>0</xdr:colOff>
      <xdr:row>23</xdr:row>
      <xdr:rowOff>0</xdr:rowOff>
    </xdr:to>
    <xdr:graphicFrame macro="">
      <xdr:nvGraphicFramePr>
        <xdr:cNvPr id="24" name="Chart 2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twoCellAnchor>
    <xdr:from>
      <xdr:col>0</xdr:col>
      <xdr:colOff>13852</xdr:colOff>
      <xdr:row>121</xdr:row>
      <xdr:rowOff>-1</xdr:rowOff>
    </xdr:from>
    <xdr:to>
      <xdr:col>14</xdr:col>
      <xdr:colOff>1266091</xdr:colOff>
      <xdr:row>156</xdr:row>
      <xdr:rowOff>175845</xdr:rowOff>
    </xdr:to>
    <xdr:graphicFrame macro="">
      <xdr:nvGraphicFramePr>
        <xdr:cNvPr id="25"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6"/>
        </a:graphicData>
      </a:graphic>
    </xdr:graphicFrame>
    <xdr:clientData/>
  </xdr:twoCellAnchor>
  <xdr:twoCellAnchor>
    <xdr:from>
      <xdr:col>13</xdr:col>
      <xdr:colOff>13855</xdr:colOff>
      <xdr:row>0</xdr:row>
      <xdr:rowOff>10886</xdr:rowOff>
    </xdr:from>
    <xdr:to>
      <xdr:col>14</xdr:col>
      <xdr:colOff>1251856</xdr:colOff>
      <xdr:row>6</xdr:row>
      <xdr:rowOff>609600</xdr:rowOff>
    </xdr:to>
    <xdr:pic>
      <xdr:nvPicPr>
        <xdr:cNvPr id="26" name="Picture 27" descr="CALEDON New"/>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442575" y="10886"/>
          <a:ext cx="2502921" cy="32580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0</xdr:colOff>
      <xdr:row>40</xdr:row>
      <xdr:rowOff>0</xdr:rowOff>
    </xdr:from>
    <xdr:to>
      <xdr:col>14</xdr:col>
      <xdr:colOff>1260762</xdr:colOff>
      <xdr:row>58</xdr:row>
      <xdr:rowOff>3260</xdr:rowOff>
    </xdr:to>
    <xdr:graphicFrame macro="">
      <xdr:nvGraphicFramePr>
        <xdr:cNvPr id="27"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7"/>
        </a:graphicData>
      </a:graphic>
    </xdr:graphicFrame>
    <xdr:clientData/>
  </xdr:twoCellAnchor>
  <xdr:twoCellAnchor>
    <xdr:from>
      <xdr:col>3</xdr:col>
      <xdr:colOff>0</xdr:colOff>
      <xdr:row>61</xdr:row>
      <xdr:rowOff>0</xdr:rowOff>
    </xdr:from>
    <xdr:to>
      <xdr:col>14</xdr:col>
      <xdr:colOff>1260762</xdr:colOff>
      <xdr:row>79</xdr:row>
      <xdr:rowOff>3259</xdr:rowOff>
    </xdr:to>
    <xdr:graphicFrame macro="">
      <xdr:nvGraphicFramePr>
        <xdr:cNvPr id="28"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8"/>
        </a:graphicData>
      </a:graphic>
    </xdr:graphicFrame>
    <xdr:clientData/>
  </xdr:twoCellAnchor>
  <xdr:twoCellAnchor>
    <xdr:from>
      <xdr:col>3</xdr:col>
      <xdr:colOff>0</xdr:colOff>
      <xdr:row>82</xdr:row>
      <xdr:rowOff>0</xdr:rowOff>
    </xdr:from>
    <xdr:to>
      <xdr:col>14</xdr:col>
      <xdr:colOff>1260762</xdr:colOff>
      <xdr:row>100</xdr:row>
      <xdr:rowOff>3260</xdr:rowOff>
    </xdr:to>
    <xdr:graphicFrame macro="">
      <xdr:nvGraphicFramePr>
        <xdr:cNvPr id="29"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9"/>
        </a:graphicData>
      </a:graphic>
    </xdr:graphicFrame>
    <xdr:clientData/>
  </xdr:twoCellAnchor>
  <xdr:twoCellAnchor>
    <xdr:from>
      <xdr:col>3</xdr:col>
      <xdr:colOff>0</xdr:colOff>
      <xdr:row>103</xdr:row>
      <xdr:rowOff>0</xdr:rowOff>
    </xdr:from>
    <xdr:to>
      <xdr:col>14</xdr:col>
      <xdr:colOff>1260762</xdr:colOff>
      <xdr:row>121</xdr:row>
      <xdr:rowOff>3259</xdr:rowOff>
    </xdr:to>
    <xdr:graphicFrame macro="">
      <xdr:nvGraphicFramePr>
        <xdr:cNvPr id="30" name="Chart 7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0"/>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0.09122</cdr:x>
      <cdr:y>0.11345</cdr:y>
    </cdr:from>
    <cdr:to>
      <cdr:x>0.17085</cdr:x>
      <cdr:y>0.2269</cdr:y>
    </cdr:to>
    <cdr:sp macro="" textlink="">
      <cdr:nvSpPr>
        <cdr:cNvPr id="2" name="TextBox 1"/>
        <cdr:cNvSpPr txBox="1"/>
      </cdr:nvSpPr>
      <cdr:spPr>
        <a:xfrm xmlns:a="http://schemas.openxmlformats.org/drawingml/2006/main">
          <a:off x="1383323" y="550984"/>
          <a:ext cx="1207477" cy="55098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en-AU" sz="1100"/>
        </a:p>
      </cdr:txBody>
    </cdr:sp>
  </cdr:relSizeAnchor>
</c:userShapes>
</file>

<file path=xl/drawings/drawing5.xml><?xml version="1.0" encoding="utf-8"?>
<xdr:wsDr xmlns:xdr="http://schemas.openxmlformats.org/drawingml/2006/spreadsheetDrawing" xmlns:a="http://schemas.openxmlformats.org/drawingml/2006/main">
  <xdr:twoCellAnchor editAs="absolute">
    <xdr:from>
      <xdr:col>18</xdr:col>
      <xdr:colOff>243392</xdr:colOff>
      <xdr:row>7</xdr:row>
      <xdr:rowOff>92784</xdr:rowOff>
    </xdr:from>
    <xdr:to>
      <xdr:col>26</xdr:col>
      <xdr:colOff>604222</xdr:colOff>
      <xdr:row>8</xdr:row>
      <xdr:rowOff>158676</xdr:rowOff>
    </xdr:to>
    <xdr:sp macro="" textlink="">
      <xdr:nvSpPr>
        <xdr:cNvPr id="6187" name="Text Box 43" hidden="1"/>
        <xdr:cNvSpPr txBox="1">
          <a:spLocks noChangeArrowheads="1"/>
        </xdr:cNvSpPr>
      </xdr:nvSpPr>
      <xdr:spPr bwMode="auto">
        <a:xfrm>
          <a:off x="3162300" y="1295400"/>
          <a:ext cx="1173480" cy="41148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42</xdr:col>
      <xdr:colOff>195879</xdr:colOff>
      <xdr:row>7</xdr:row>
      <xdr:rowOff>92784</xdr:rowOff>
    </xdr:from>
    <xdr:to>
      <xdr:col>43</xdr:col>
      <xdr:colOff>553571</xdr:colOff>
      <xdr:row>8</xdr:row>
      <xdr:rowOff>158676</xdr:rowOff>
    </xdr:to>
    <xdr:sp macro="" textlink="">
      <xdr:nvSpPr>
        <xdr:cNvPr id="6188" name="Text Box 44" hidden="1"/>
        <xdr:cNvSpPr txBox="1">
          <a:spLocks noChangeArrowheads="1"/>
        </xdr:cNvSpPr>
      </xdr:nvSpPr>
      <xdr:spPr bwMode="auto">
        <a:xfrm>
          <a:off x="5562600" y="1295400"/>
          <a:ext cx="1173480" cy="41148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59</xdr:col>
      <xdr:colOff>294491</xdr:colOff>
      <xdr:row>7</xdr:row>
      <xdr:rowOff>92784</xdr:rowOff>
    </xdr:from>
    <xdr:to>
      <xdr:col>61</xdr:col>
      <xdr:colOff>241151</xdr:colOff>
      <xdr:row>8</xdr:row>
      <xdr:rowOff>158676</xdr:rowOff>
    </xdr:to>
    <xdr:sp macro="" textlink="">
      <xdr:nvSpPr>
        <xdr:cNvPr id="6189" name="Text Box 45" hidden="1"/>
        <xdr:cNvSpPr txBox="1">
          <a:spLocks noChangeArrowheads="1"/>
        </xdr:cNvSpPr>
      </xdr:nvSpPr>
      <xdr:spPr bwMode="auto">
        <a:xfrm>
          <a:off x="7932420" y="1295400"/>
          <a:ext cx="1196340" cy="41148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twoCellAnchor editAs="absolute">
    <xdr:from>
      <xdr:col>63</xdr:col>
      <xdr:colOff>150607</xdr:colOff>
      <xdr:row>7</xdr:row>
      <xdr:rowOff>92784</xdr:rowOff>
    </xdr:from>
    <xdr:to>
      <xdr:col>65</xdr:col>
      <xdr:colOff>75303</xdr:colOff>
      <xdr:row>8</xdr:row>
      <xdr:rowOff>158676</xdr:rowOff>
    </xdr:to>
    <xdr:sp macro="" textlink="">
      <xdr:nvSpPr>
        <xdr:cNvPr id="6190" name="Text Box 46" hidden="1"/>
        <xdr:cNvSpPr txBox="1">
          <a:spLocks noChangeArrowheads="1"/>
        </xdr:cNvSpPr>
      </xdr:nvSpPr>
      <xdr:spPr bwMode="auto">
        <a:xfrm>
          <a:off x="10287000" y="1295400"/>
          <a:ext cx="1173480" cy="411480"/>
        </a:xfrm>
        <a:prstGeom prst="rect">
          <a:avLst/>
        </a:prstGeom>
        <a:solidFill>
          <a:srgbClr xmlns:mc="http://schemas.openxmlformats.org/markup-compatibility/2006" xmlns:a14="http://schemas.microsoft.com/office/drawing/2010/main" val="FFFFE1" mc:Ignorable="a14" a14:legacySpreadsheetColorIndex="80"/>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G85"/>
  <sheetViews>
    <sheetView workbookViewId="0">
      <selection activeCell="P11" sqref="P11"/>
    </sheetView>
  </sheetViews>
  <sheetFormatPr defaultRowHeight="13.2" x14ac:dyDescent="0.25"/>
  <sheetData>
    <row r="1" spans="1:33" ht="21.6" thickBot="1" x14ac:dyDescent="0.45">
      <c r="A1" s="60"/>
      <c r="B1" s="60"/>
      <c r="C1" s="61" t="s">
        <v>54</v>
      </c>
      <c r="D1" s="60"/>
      <c r="E1" s="60"/>
      <c r="F1" s="60"/>
      <c r="G1" s="60"/>
      <c r="H1" s="60"/>
      <c r="I1" s="62"/>
      <c r="J1" s="62"/>
      <c r="K1" s="60"/>
      <c r="L1" s="60"/>
      <c r="M1" s="60"/>
      <c r="N1" s="60"/>
      <c r="O1" s="60"/>
      <c r="P1" s="60"/>
      <c r="Q1" s="60"/>
      <c r="R1" s="60"/>
      <c r="S1" s="60"/>
      <c r="T1" s="60"/>
      <c r="U1" s="60"/>
      <c r="V1" s="60"/>
      <c r="W1" s="60"/>
      <c r="X1" s="60"/>
      <c r="Y1" s="60"/>
      <c r="Z1" s="60"/>
      <c r="AA1" s="60"/>
      <c r="AB1" s="60"/>
      <c r="AC1" s="60"/>
      <c r="AD1" s="60"/>
      <c r="AE1" s="60"/>
      <c r="AF1" s="60"/>
      <c r="AG1" s="60"/>
    </row>
    <row r="2" spans="1:33" x14ac:dyDescent="0.25">
      <c r="A2" s="60"/>
      <c r="B2" s="63"/>
      <c r="C2" s="64"/>
      <c r="D2" s="64"/>
      <c r="E2" s="64"/>
      <c r="F2" s="64"/>
      <c r="G2" s="64"/>
      <c r="H2" s="64"/>
      <c r="I2" s="65"/>
      <c r="J2" s="64"/>
      <c r="K2" s="64"/>
      <c r="L2" s="64"/>
      <c r="M2" s="64"/>
      <c r="N2" s="64"/>
      <c r="O2" s="64"/>
      <c r="P2" s="64"/>
      <c r="Q2" s="64"/>
      <c r="R2" s="64"/>
      <c r="S2" s="64"/>
      <c r="T2" s="64"/>
      <c r="U2" s="64"/>
      <c r="V2" s="66"/>
      <c r="W2" s="60"/>
      <c r="X2" s="60"/>
      <c r="Y2" s="60"/>
      <c r="Z2" s="60"/>
      <c r="AA2" s="60"/>
      <c r="AB2" s="60"/>
      <c r="AC2" s="60"/>
      <c r="AD2" s="60"/>
      <c r="AE2" s="60"/>
      <c r="AF2" s="60"/>
      <c r="AG2" s="60"/>
    </row>
    <row r="3" spans="1:33" ht="18" thickBot="1" x14ac:dyDescent="0.35">
      <c r="A3" s="60"/>
      <c r="B3" s="67"/>
      <c r="C3" s="68" t="s">
        <v>12</v>
      </c>
      <c r="D3" s="69"/>
      <c r="E3" s="69"/>
      <c r="F3" s="69"/>
      <c r="G3" s="69"/>
      <c r="H3" s="69"/>
      <c r="I3" s="70"/>
      <c r="J3" s="69"/>
      <c r="K3" s="69"/>
      <c r="L3" s="69"/>
      <c r="M3" s="69"/>
      <c r="N3" s="69"/>
      <c r="O3" s="69"/>
      <c r="P3" s="69"/>
      <c r="Q3" s="69"/>
      <c r="R3" s="69"/>
      <c r="S3" s="69"/>
      <c r="T3" s="69"/>
      <c r="U3" s="69"/>
      <c r="V3" s="71"/>
      <c r="W3" s="60"/>
      <c r="X3" s="60"/>
      <c r="Y3" s="60"/>
      <c r="Z3" s="60"/>
      <c r="AA3" s="60"/>
      <c r="AB3" s="60"/>
      <c r="AC3" s="60"/>
      <c r="AD3" s="60"/>
      <c r="AE3" s="60"/>
      <c r="AF3" s="60"/>
      <c r="AG3" s="60"/>
    </row>
    <row r="4" spans="1:33" ht="52.65" customHeight="1" thickBot="1" x14ac:dyDescent="0.3">
      <c r="A4" s="60"/>
      <c r="B4" s="67"/>
      <c r="C4" s="284" t="s">
        <v>63</v>
      </c>
      <c r="D4" s="285"/>
      <c r="E4" s="285"/>
      <c r="F4" s="285"/>
      <c r="G4" s="285"/>
      <c r="H4" s="285"/>
      <c r="I4" s="285"/>
      <c r="J4" s="285"/>
      <c r="K4" s="285"/>
      <c r="L4" s="285"/>
      <c r="M4" s="285"/>
      <c r="N4" s="285"/>
      <c r="O4" s="285"/>
      <c r="P4" s="285"/>
      <c r="Q4" s="285"/>
      <c r="R4" s="285"/>
      <c r="S4" s="285"/>
      <c r="T4" s="285"/>
      <c r="U4" s="286"/>
      <c r="V4" s="71"/>
      <c r="W4" s="60"/>
      <c r="X4" s="60"/>
      <c r="Y4" s="60"/>
      <c r="Z4" s="60"/>
      <c r="AA4" s="60"/>
      <c r="AB4" s="60"/>
      <c r="AC4" s="60"/>
      <c r="AD4" s="60"/>
      <c r="AE4" s="60"/>
      <c r="AF4" s="60"/>
      <c r="AG4" s="60"/>
    </row>
    <row r="5" spans="1:33" ht="37.5" customHeight="1" thickBot="1" x14ac:dyDescent="0.3">
      <c r="A5" s="60"/>
      <c r="B5" s="67"/>
      <c r="C5" s="284" t="s">
        <v>84</v>
      </c>
      <c r="D5" s="285"/>
      <c r="E5" s="285"/>
      <c r="F5" s="285"/>
      <c r="G5" s="285"/>
      <c r="H5" s="285"/>
      <c r="I5" s="285"/>
      <c r="J5" s="285"/>
      <c r="K5" s="285"/>
      <c r="L5" s="285"/>
      <c r="M5" s="285"/>
      <c r="N5" s="285"/>
      <c r="O5" s="285"/>
      <c r="P5" s="285"/>
      <c r="Q5" s="285"/>
      <c r="R5" s="285"/>
      <c r="S5" s="285"/>
      <c r="T5" s="285"/>
      <c r="U5" s="286"/>
      <c r="V5" s="71"/>
      <c r="W5" s="60"/>
      <c r="X5" s="60"/>
      <c r="Y5" s="60"/>
      <c r="Z5" s="60"/>
      <c r="AA5" s="60"/>
      <c r="AB5" s="60"/>
      <c r="AC5" s="60"/>
      <c r="AD5" s="60"/>
      <c r="AE5" s="60"/>
      <c r="AF5" s="60"/>
      <c r="AG5" s="60"/>
    </row>
    <row r="6" spans="1:33" ht="37.5" customHeight="1" thickBot="1" x14ac:dyDescent="0.3">
      <c r="A6" s="60"/>
      <c r="B6" s="67"/>
      <c r="C6" s="287"/>
      <c r="D6" s="285"/>
      <c r="E6" s="285"/>
      <c r="F6" s="285"/>
      <c r="G6" s="285"/>
      <c r="H6" s="285"/>
      <c r="I6" s="285"/>
      <c r="J6" s="285"/>
      <c r="K6" s="285"/>
      <c r="L6" s="285"/>
      <c r="M6" s="285"/>
      <c r="N6" s="285"/>
      <c r="O6" s="285"/>
      <c r="P6" s="285"/>
      <c r="Q6" s="285"/>
      <c r="R6" s="285"/>
      <c r="S6" s="285"/>
      <c r="T6" s="285"/>
      <c r="U6" s="286"/>
      <c r="V6" s="71"/>
      <c r="W6" s="60"/>
      <c r="X6" s="60"/>
      <c r="Y6" s="60"/>
      <c r="Z6" s="60"/>
      <c r="AA6" s="60"/>
      <c r="AB6" s="60"/>
      <c r="AC6" s="60"/>
      <c r="AD6" s="60"/>
      <c r="AE6" s="60"/>
      <c r="AF6" s="60"/>
      <c r="AG6" s="60"/>
    </row>
    <row r="7" spans="1:33" ht="37.5" customHeight="1" thickBot="1" x14ac:dyDescent="0.3">
      <c r="A7" s="60"/>
      <c r="B7" s="67"/>
      <c r="C7" s="288"/>
      <c r="D7" s="289"/>
      <c r="E7" s="289"/>
      <c r="F7" s="289"/>
      <c r="G7" s="289"/>
      <c r="H7" s="289"/>
      <c r="I7" s="289"/>
      <c r="J7" s="289"/>
      <c r="K7" s="289"/>
      <c r="L7" s="289"/>
      <c r="M7" s="289"/>
      <c r="N7" s="289"/>
      <c r="O7" s="289"/>
      <c r="P7" s="289"/>
      <c r="Q7" s="289"/>
      <c r="R7" s="289"/>
      <c r="S7" s="289"/>
      <c r="T7" s="289"/>
      <c r="U7" s="290"/>
      <c r="V7" s="71"/>
      <c r="W7" s="60"/>
      <c r="X7" s="60"/>
      <c r="Y7" s="60"/>
      <c r="Z7" s="60"/>
      <c r="AA7" s="60"/>
      <c r="AB7" s="60"/>
      <c r="AC7" s="60"/>
      <c r="AD7" s="60"/>
      <c r="AE7" s="60"/>
      <c r="AF7" s="60"/>
      <c r="AG7" s="60"/>
    </row>
    <row r="8" spans="1:33" ht="13.8" thickBot="1" x14ac:dyDescent="0.3">
      <c r="A8" s="60"/>
      <c r="B8" s="73"/>
      <c r="C8" s="74"/>
      <c r="D8" s="75"/>
      <c r="E8" s="75"/>
      <c r="F8" s="75"/>
      <c r="G8" s="75"/>
      <c r="H8" s="75"/>
      <c r="I8" s="74"/>
      <c r="J8" s="75"/>
      <c r="K8" s="75"/>
      <c r="L8" s="75"/>
      <c r="M8" s="75"/>
      <c r="N8" s="75"/>
      <c r="O8" s="75"/>
      <c r="P8" s="75"/>
      <c r="Q8" s="75"/>
      <c r="R8" s="75"/>
      <c r="S8" s="75"/>
      <c r="T8" s="75"/>
      <c r="U8" s="75"/>
      <c r="V8" s="76"/>
      <c r="W8" s="60"/>
      <c r="X8" s="60"/>
      <c r="Y8" s="60"/>
      <c r="Z8" s="60"/>
      <c r="AA8" s="60"/>
      <c r="AB8" s="60"/>
      <c r="AC8" s="60"/>
      <c r="AD8" s="60"/>
      <c r="AE8" s="60"/>
      <c r="AF8" s="60"/>
      <c r="AG8" s="60"/>
    </row>
    <row r="9" spans="1:33" ht="13.8" thickBot="1" x14ac:dyDescent="0.3">
      <c r="A9" s="60"/>
      <c r="B9" s="60"/>
      <c r="C9" s="60"/>
      <c r="D9" s="60"/>
      <c r="E9" s="60"/>
      <c r="F9" s="60"/>
      <c r="G9" s="60"/>
      <c r="H9" s="60"/>
      <c r="I9" s="62"/>
      <c r="J9" s="60"/>
      <c r="K9" s="60"/>
      <c r="L9" s="69"/>
      <c r="M9" s="69"/>
      <c r="N9" s="60"/>
      <c r="O9" s="60"/>
      <c r="P9" s="60"/>
      <c r="Q9" s="60"/>
      <c r="R9" s="60"/>
      <c r="S9" s="60"/>
      <c r="T9" s="60"/>
      <c r="U9" s="60"/>
      <c r="V9" s="60"/>
      <c r="W9" s="60"/>
      <c r="X9" s="60"/>
      <c r="Y9" s="60"/>
      <c r="Z9" s="60"/>
      <c r="AA9" s="60"/>
      <c r="AB9" s="60"/>
      <c r="AC9" s="60"/>
      <c r="AD9" s="60"/>
      <c r="AE9" s="60"/>
      <c r="AF9" s="60"/>
      <c r="AG9" s="60"/>
    </row>
    <row r="10" spans="1:33" ht="17.399999999999999" x14ac:dyDescent="0.3">
      <c r="A10" s="60"/>
      <c r="B10" s="63"/>
      <c r="C10" s="77" t="s">
        <v>55</v>
      </c>
      <c r="D10" s="64"/>
      <c r="E10" s="64"/>
      <c r="F10" s="64"/>
      <c r="G10" s="64"/>
      <c r="H10" s="64"/>
      <c r="I10" s="64"/>
      <c r="J10" s="64"/>
      <c r="K10" s="66"/>
      <c r="L10" s="69"/>
      <c r="M10" s="63"/>
      <c r="N10" s="77" t="s">
        <v>56</v>
      </c>
      <c r="O10" s="64"/>
      <c r="P10" s="64"/>
      <c r="Q10" s="64"/>
      <c r="R10" s="64"/>
      <c r="S10" s="64"/>
      <c r="T10" s="64"/>
      <c r="U10" s="64"/>
      <c r="V10" s="66"/>
      <c r="W10" s="60"/>
      <c r="X10" s="60"/>
      <c r="Y10" s="60"/>
      <c r="Z10" s="60"/>
      <c r="AA10" s="60"/>
      <c r="AB10" s="60"/>
      <c r="AC10" s="60"/>
      <c r="AD10" s="60"/>
      <c r="AE10" s="60"/>
      <c r="AF10" s="60"/>
      <c r="AG10" s="60"/>
    </row>
    <row r="11" spans="1:33" ht="14.4" thickBot="1" x14ac:dyDescent="0.3">
      <c r="A11" s="60"/>
      <c r="B11" s="67"/>
      <c r="C11" s="78"/>
      <c r="D11" s="69"/>
      <c r="E11" s="69"/>
      <c r="F11" s="69"/>
      <c r="G11" s="69"/>
      <c r="H11" s="69"/>
      <c r="I11" s="69"/>
      <c r="J11" s="69"/>
      <c r="K11" s="71"/>
      <c r="L11" s="69"/>
      <c r="M11" s="67"/>
      <c r="N11" s="78" t="s">
        <v>67</v>
      </c>
      <c r="O11" s="69"/>
      <c r="P11" s="69"/>
      <c r="Q11" s="69"/>
      <c r="R11" s="69"/>
      <c r="S11" s="69"/>
      <c r="T11" s="69"/>
      <c r="U11" s="69"/>
      <c r="V11" s="71"/>
      <c r="W11" s="60"/>
      <c r="X11" s="60"/>
      <c r="Y11" s="60"/>
      <c r="Z11" s="60"/>
      <c r="AA11" s="60"/>
      <c r="AB11" s="60"/>
      <c r="AC11" s="60"/>
      <c r="AD11" s="60"/>
      <c r="AE11" s="60"/>
      <c r="AF11" s="60"/>
      <c r="AG11" s="60"/>
    </row>
    <row r="12" spans="1:33" ht="15.75" customHeight="1" thickBot="1" x14ac:dyDescent="0.3">
      <c r="A12" s="60"/>
      <c r="B12" s="67"/>
      <c r="C12" s="78" t="s">
        <v>64</v>
      </c>
      <c r="D12" s="69"/>
      <c r="E12" s="69"/>
      <c r="F12" s="69"/>
      <c r="G12" s="69"/>
      <c r="H12" s="69"/>
      <c r="I12" s="69"/>
      <c r="J12" s="69"/>
      <c r="K12" s="71"/>
      <c r="L12" s="69"/>
      <c r="M12" s="67"/>
      <c r="N12" s="278" t="s">
        <v>68</v>
      </c>
      <c r="O12" s="279"/>
      <c r="P12" s="279"/>
      <c r="Q12" s="279"/>
      <c r="R12" s="279"/>
      <c r="S12" s="279"/>
      <c r="T12" s="279"/>
      <c r="U12" s="280"/>
      <c r="V12" s="71"/>
      <c r="W12" s="60"/>
      <c r="X12" s="60"/>
      <c r="Y12" s="60"/>
      <c r="Z12" s="60"/>
      <c r="AA12" s="60"/>
      <c r="AB12" s="60"/>
      <c r="AC12" s="60"/>
      <c r="AD12" s="60"/>
      <c r="AE12" s="60"/>
      <c r="AF12" s="60"/>
      <c r="AG12" s="60"/>
    </row>
    <row r="13" spans="1:33" ht="16.649999999999999" customHeight="1" thickBot="1" x14ac:dyDescent="0.35">
      <c r="A13" s="60"/>
      <c r="B13" s="67"/>
      <c r="C13" s="242" t="s">
        <v>65</v>
      </c>
      <c r="D13" s="276"/>
      <c r="E13" s="276"/>
      <c r="F13" s="276"/>
      <c r="G13" s="276"/>
      <c r="H13" s="276"/>
      <c r="I13" s="276"/>
      <c r="J13" s="277"/>
      <c r="K13" s="71"/>
      <c r="L13" s="69"/>
      <c r="M13" s="67"/>
      <c r="N13" s="281"/>
      <c r="O13" s="282"/>
      <c r="P13" s="282"/>
      <c r="Q13" s="282"/>
      <c r="R13" s="282"/>
      <c r="S13" s="282"/>
      <c r="T13" s="282"/>
      <c r="U13" s="283"/>
      <c r="V13" s="71"/>
      <c r="W13" s="60"/>
      <c r="X13" s="72"/>
      <c r="Y13" s="60"/>
      <c r="Z13" s="60"/>
      <c r="AA13" s="60"/>
      <c r="AB13" s="60"/>
      <c r="AC13" s="60"/>
      <c r="AD13" s="60"/>
      <c r="AE13" s="60"/>
      <c r="AF13" s="60"/>
      <c r="AG13" s="60"/>
    </row>
    <row r="14" spans="1:33" ht="33.75" customHeight="1" thickBot="1" x14ac:dyDescent="0.3">
      <c r="A14" s="60"/>
      <c r="B14" s="67"/>
      <c r="C14" s="236" t="s">
        <v>66</v>
      </c>
      <c r="D14" s="237"/>
      <c r="E14" s="237"/>
      <c r="F14" s="237"/>
      <c r="G14" s="237"/>
      <c r="H14" s="237"/>
      <c r="I14" s="237"/>
      <c r="J14" s="238"/>
      <c r="K14" s="71"/>
      <c r="L14" s="69"/>
      <c r="M14" s="67"/>
      <c r="N14" s="78" t="s">
        <v>70</v>
      </c>
      <c r="O14" s="69"/>
      <c r="P14" s="69"/>
      <c r="Q14" s="69"/>
      <c r="R14" s="69"/>
      <c r="S14" s="69"/>
      <c r="T14" s="69"/>
      <c r="U14" s="69"/>
      <c r="V14" s="71"/>
      <c r="W14" s="60"/>
      <c r="X14" s="60"/>
      <c r="Y14" s="60"/>
      <c r="Z14" s="60"/>
      <c r="AA14" s="60"/>
      <c r="AB14" s="60"/>
      <c r="AC14" s="60"/>
      <c r="AD14" s="60"/>
      <c r="AE14" s="60"/>
      <c r="AF14" s="60"/>
      <c r="AG14" s="60"/>
    </row>
    <row r="15" spans="1:33" x14ac:dyDescent="0.25">
      <c r="A15" s="60"/>
      <c r="B15" s="67"/>
      <c r="C15" s="88"/>
      <c r="D15" s="88"/>
      <c r="E15" s="88"/>
      <c r="F15" s="88"/>
      <c r="G15" s="88"/>
      <c r="H15" s="88"/>
      <c r="I15" s="88"/>
      <c r="J15" s="88"/>
      <c r="K15" s="71"/>
      <c r="L15" s="69"/>
      <c r="M15" s="67"/>
      <c r="N15" s="267" t="s">
        <v>69</v>
      </c>
      <c r="O15" s="268"/>
      <c r="P15" s="268"/>
      <c r="Q15" s="268"/>
      <c r="R15" s="268"/>
      <c r="S15" s="268"/>
      <c r="T15" s="268"/>
      <c r="U15" s="269"/>
      <c r="V15" s="71"/>
      <c r="W15" s="60"/>
      <c r="X15" s="60"/>
      <c r="Y15" s="60"/>
      <c r="Z15" s="60"/>
      <c r="AA15" s="60"/>
      <c r="AB15" s="60"/>
      <c r="AC15" s="60"/>
      <c r="AD15" s="60"/>
      <c r="AE15" s="60"/>
      <c r="AF15" s="60"/>
      <c r="AG15" s="60"/>
    </row>
    <row r="16" spans="1:33" ht="13.5" customHeight="1" thickBot="1" x14ac:dyDescent="0.3">
      <c r="A16" s="60"/>
      <c r="B16" s="67"/>
      <c r="C16" s="78" t="s">
        <v>77</v>
      </c>
      <c r="D16" s="69"/>
      <c r="E16" s="69"/>
      <c r="F16" s="69"/>
      <c r="G16" s="69"/>
      <c r="H16" s="69"/>
      <c r="I16" s="69"/>
      <c r="J16" s="69"/>
      <c r="K16" s="71"/>
      <c r="L16" s="69"/>
      <c r="M16" s="67"/>
      <c r="N16" s="270"/>
      <c r="O16" s="271"/>
      <c r="P16" s="271"/>
      <c r="Q16" s="271"/>
      <c r="R16" s="271"/>
      <c r="S16" s="271"/>
      <c r="T16" s="271"/>
      <c r="U16" s="272"/>
      <c r="V16" s="71"/>
      <c r="W16" s="60"/>
      <c r="X16" s="60"/>
      <c r="Y16" s="60"/>
      <c r="Z16" s="60"/>
      <c r="AA16" s="60"/>
      <c r="AB16" s="60"/>
      <c r="AC16" s="60"/>
      <c r="AD16" s="60"/>
      <c r="AE16" s="60"/>
      <c r="AF16" s="60"/>
      <c r="AG16" s="60"/>
    </row>
    <row r="17" spans="1:33" ht="13.5" customHeight="1" thickBot="1" x14ac:dyDescent="0.3">
      <c r="A17" s="60"/>
      <c r="B17" s="67"/>
      <c r="C17" s="251" t="s">
        <v>78</v>
      </c>
      <c r="D17" s="252"/>
      <c r="E17" s="252"/>
      <c r="F17" s="252"/>
      <c r="G17" s="252"/>
      <c r="H17" s="252"/>
      <c r="I17" s="252"/>
      <c r="J17" s="253"/>
      <c r="K17" s="71"/>
      <c r="L17" s="69"/>
      <c r="M17" s="67"/>
      <c r="N17" s="273"/>
      <c r="O17" s="274"/>
      <c r="P17" s="274"/>
      <c r="Q17" s="274"/>
      <c r="R17" s="274"/>
      <c r="S17" s="274"/>
      <c r="T17" s="274"/>
      <c r="U17" s="275"/>
      <c r="V17" s="71"/>
      <c r="W17" s="60"/>
      <c r="X17" s="60"/>
      <c r="Y17" s="60"/>
      <c r="Z17" s="60"/>
      <c r="AA17" s="60"/>
      <c r="AB17" s="60"/>
      <c r="AC17" s="60"/>
      <c r="AD17" s="60"/>
      <c r="AE17" s="60"/>
      <c r="AF17" s="60"/>
      <c r="AG17" s="60"/>
    </row>
    <row r="18" spans="1:33" ht="15.75" customHeight="1" thickBot="1" x14ac:dyDescent="0.3">
      <c r="A18" s="60"/>
      <c r="B18" s="67"/>
      <c r="C18" s="69"/>
      <c r="D18" s="69"/>
      <c r="E18" s="69"/>
      <c r="F18" s="69"/>
      <c r="G18" s="69"/>
      <c r="H18" s="69"/>
      <c r="I18" s="69"/>
      <c r="J18" s="69"/>
      <c r="K18" s="71"/>
      <c r="L18" s="69"/>
      <c r="M18" s="73"/>
      <c r="N18" s="75"/>
      <c r="O18" s="75"/>
      <c r="P18" s="75"/>
      <c r="Q18" s="75"/>
      <c r="R18" s="75"/>
      <c r="S18" s="75"/>
      <c r="T18" s="75"/>
      <c r="U18" s="75"/>
      <c r="V18" s="76"/>
      <c r="W18" s="60"/>
      <c r="X18" s="60"/>
      <c r="Y18" s="60"/>
      <c r="Z18" s="60"/>
      <c r="AA18" s="60"/>
      <c r="AB18" s="60"/>
      <c r="AC18" s="60"/>
      <c r="AD18" s="60"/>
      <c r="AE18" s="60"/>
      <c r="AF18" s="60"/>
      <c r="AG18" s="60"/>
    </row>
    <row r="19" spans="1:33" ht="15.75" customHeight="1" thickBot="1" x14ac:dyDescent="0.3">
      <c r="A19" s="60"/>
      <c r="B19" s="67"/>
      <c r="C19" s="78" t="s">
        <v>76</v>
      </c>
      <c r="D19" s="69"/>
      <c r="E19" s="69"/>
      <c r="F19" s="69"/>
      <c r="G19" s="69"/>
      <c r="H19" s="69"/>
      <c r="I19" s="69"/>
      <c r="J19" s="69"/>
      <c r="K19" s="71"/>
      <c r="L19" s="69"/>
      <c r="M19" s="69"/>
      <c r="N19" s="69"/>
      <c r="O19" s="69"/>
      <c r="P19" s="69"/>
      <c r="Q19" s="69"/>
      <c r="R19" s="69"/>
      <c r="S19" s="69"/>
      <c r="T19" s="69"/>
      <c r="U19" s="69"/>
      <c r="V19" s="69"/>
      <c r="W19" s="60"/>
      <c r="X19" s="60"/>
      <c r="Y19" s="60"/>
      <c r="Z19" s="60"/>
      <c r="AA19" s="60"/>
      <c r="AB19" s="60"/>
      <c r="AC19" s="60"/>
      <c r="AD19" s="60"/>
      <c r="AE19" s="60"/>
      <c r="AF19" s="60"/>
      <c r="AG19" s="60"/>
    </row>
    <row r="20" spans="1:33" ht="15.75" customHeight="1" x14ac:dyDescent="0.25">
      <c r="A20" s="60"/>
      <c r="B20" s="67"/>
      <c r="C20" s="242" t="s">
        <v>74</v>
      </c>
      <c r="D20" s="243"/>
      <c r="E20" s="243"/>
      <c r="F20" s="243"/>
      <c r="G20" s="243"/>
      <c r="H20" s="243"/>
      <c r="I20" s="243"/>
      <c r="J20" s="244"/>
      <c r="K20" s="71"/>
      <c r="L20" s="69"/>
      <c r="M20" s="69"/>
      <c r="N20" s="69"/>
      <c r="O20" s="69"/>
      <c r="P20" s="69"/>
      <c r="Q20" s="69"/>
      <c r="R20" s="69"/>
      <c r="S20" s="69"/>
      <c r="T20" s="69"/>
      <c r="U20" s="69"/>
      <c r="V20" s="69"/>
      <c r="W20" s="60"/>
      <c r="X20" s="60"/>
      <c r="Y20" s="60"/>
      <c r="Z20" s="60"/>
      <c r="AA20" s="60"/>
      <c r="AB20" s="60"/>
      <c r="AC20" s="60"/>
      <c r="AD20" s="60"/>
      <c r="AE20" s="60"/>
      <c r="AF20" s="60"/>
      <c r="AG20" s="60"/>
    </row>
    <row r="21" spans="1:33" ht="15.75" customHeight="1" thickBot="1" x14ac:dyDescent="0.3">
      <c r="A21" s="60"/>
      <c r="B21" s="67"/>
      <c r="C21" s="239" t="s">
        <v>75</v>
      </c>
      <c r="D21" s="240"/>
      <c r="E21" s="240"/>
      <c r="F21" s="240"/>
      <c r="G21" s="240"/>
      <c r="H21" s="240"/>
      <c r="I21" s="240"/>
      <c r="J21" s="241"/>
      <c r="K21" s="71"/>
      <c r="L21" s="69"/>
      <c r="M21" s="79"/>
      <c r="N21" s="79"/>
      <c r="O21" s="79"/>
      <c r="P21" s="79"/>
      <c r="Q21" s="79"/>
      <c r="R21" s="79"/>
      <c r="S21" s="79"/>
      <c r="T21" s="79"/>
      <c r="U21" s="79"/>
      <c r="V21" s="79"/>
      <c r="W21" s="60"/>
      <c r="X21" s="60"/>
      <c r="Y21" s="60"/>
      <c r="Z21" s="60"/>
      <c r="AA21" s="60"/>
      <c r="AB21" s="60"/>
      <c r="AC21" s="60"/>
      <c r="AD21" s="60"/>
      <c r="AE21" s="60"/>
      <c r="AF21" s="60"/>
      <c r="AG21" s="60"/>
    </row>
    <row r="22" spans="1:33" ht="15.75" customHeight="1" x14ac:dyDescent="0.3">
      <c r="A22" s="60"/>
      <c r="B22" s="67"/>
      <c r="C22" s="242" t="s">
        <v>71</v>
      </c>
      <c r="D22" s="243"/>
      <c r="E22" s="243"/>
      <c r="F22" s="243"/>
      <c r="G22" s="243"/>
      <c r="H22" s="243"/>
      <c r="I22" s="243"/>
      <c r="J22" s="244"/>
      <c r="K22" s="71"/>
      <c r="L22" s="69"/>
      <c r="M22" s="79"/>
      <c r="N22" s="72" t="s">
        <v>62</v>
      </c>
      <c r="O22" s="79"/>
      <c r="P22" s="79"/>
      <c r="Q22" s="79"/>
      <c r="R22" s="79"/>
      <c r="S22" s="79"/>
      <c r="T22" s="79"/>
      <c r="U22" s="79"/>
      <c r="V22" s="79"/>
      <c r="W22" s="60"/>
      <c r="X22" s="60"/>
      <c r="Y22" s="60"/>
      <c r="Z22" s="60"/>
      <c r="AA22" s="60"/>
      <c r="AB22" s="60"/>
      <c r="AC22" s="60"/>
      <c r="AD22" s="60"/>
      <c r="AE22" s="60"/>
      <c r="AF22" s="60"/>
      <c r="AG22" s="60"/>
    </row>
    <row r="23" spans="1:33" ht="15.75" customHeight="1" thickBot="1" x14ac:dyDescent="0.3">
      <c r="A23" s="60"/>
      <c r="B23" s="67"/>
      <c r="C23" s="239" t="s">
        <v>72</v>
      </c>
      <c r="D23" s="240"/>
      <c r="E23" s="240"/>
      <c r="F23" s="240"/>
      <c r="G23" s="240"/>
      <c r="H23" s="240"/>
      <c r="I23" s="240"/>
      <c r="J23" s="241"/>
      <c r="K23" s="86"/>
      <c r="L23" s="69"/>
      <c r="M23" s="79"/>
      <c r="N23" s="79"/>
      <c r="O23" s="79"/>
      <c r="P23" s="79"/>
      <c r="Q23" s="79"/>
      <c r="R23" s="79"/>
      <c r="S23" s="79"/>
      <c r="T23" s="79"/>
      <c r="U23" s="79"/>
      <c r="V23" s="79"/>
      <c r="W23" s="60"/>
      <c r="X23" s="60"/>
      <c r="Y23" s="60"/>
      <c r="Z23" s="60"/>
      <c r="AA23" s="60"/>
      <c r="AB23" s="60"/>
      <c r="AC23" s="60"/>
      <c r="AD23" s="60"/>
      <c r="AE23" s="60"/>
      <c r="AF23" s="60"/>
      <c r="AG23" s="60"/>
    </row>
    <row r="24" spans="1:33" ht="15.75" customHeight="1" x14ac:dyDescent="0.25">
      <c r="A24" s="60"/>
      <c r="B24" s="67"/>
      <c r="C24" s="242" t="s">
        <v>73</v>
      </c>
      <c r="D24" s="243"/>
      <c r="E24" s="243"/>
      <c r="F24" s="243"/>
      <c r="G24" s="243"/>
      <c r="H24" s="243"/>
      <c r="I24" s="243"/>
      <c r="J24" s="244"/>
      <c r="K24" s="71"/>
      <c r="L24" s="69"/>
      <c r="M24" s="79"/>
      <c r="N24" s="79"/>
      <c r="O24" s="79"/>
      <c r="P24" s="79"/>
      <c r="Q24" s="79"/>
      <c r="R24" s="79"/>
      <c r="S24" s="79"/>
      <c r="T24" s="79"/>
      <c r="U24" s="79"/>
      <c r="V24" s="79"/>
      <c r="W24" s="60"/>
      <c r="X24" s="60"/>
      <c r="Y24" s="60"/>
      <c r="Z24" s="60"/>
      <c r="AA24" s="60"/>
      <c r="AB24" s="60"/>
      <c r="AC24" s="60"/>
      <c r="AD24" s="60"/>
      <c r="AE24" s="60"/>
      <c r="AF24" s="60"/>
      <c r="AG24" s="60"/>
    </row>
    <row r="25" spans="1:33" ht="15.75" customHeight="1" x14ac:dyDescent="0.25">
      <c r="A25" s="60"/>
      <c r="B25" s="67"/>
      <c r="C25" s="239" t="s">
        <v>79</v>
      </c>
      <c r="D25" s="240"/>
      <c r="E25" s="240"/>
      <c r="F25" s="240"/>
      <c r="G25" s="240"/>
      <c r="H25" s="240"/>
      <c r="I25" s="240"/>
      <c r="J25" s="241"/>
      <c r="K25" s="71"/>
      <c r="L25" s="69"/>
      <c r="M25" s="69"/>
      <c r="N25" s="69"/>
      <c r="O25" s="69"/>
      <c r="P25" s="69"/>
      <c r="Q25" s="69"/>
      <c r="R25" s="69"/>
      <c r="S25" s="69"/>
      <c r="T25" s="69"/>
      <c r="U25" s="69"/>
      <c r="V25" s="69"/>
      <c r="W25" s="60"/>
      <c r="X25" s="60"/>
      <c r="Y25" s="60"/>
      <c r="Z25" s="60"/>
      <c r="AA25" s="60"/>
      <c r="AB25" s="60"/>
      <c r="AC25" s="60"/>
      <c r="AD25" s="60"/>
      <c r="AE25" s="60"/>
      <c r="AF25" s="60"/>
      <c r="AG25" s="60"/>
    </row>
    <row r="26" spans="1:33" ht="15.75" customHeight="1" thickBot="1" x14ac:dyDescent="0.3">
      <c r="A26" s="60"/>
      <c r="B26" s="67"/>
      <c r="C26" s="254"/>
      <c r="D26" s="255"/>
      <c r="E26" s="255"/>
      <c r="F26" s="255"/>
      <c r="G26" s="255"/>
      <c r="H26" s="255"/>
      <c r="I26" s="255"/>
      <c r="J26" s="256"/>
      <c r="K26" s="71"/>
      <c r="L26" s="69"/>
      <c r="M26" s="69"/>
      <c r="N26" s="69"/>
      <c r="O26" s="69"/>
      <c r="P26" s="69"/>
      <c r="Q26" s="69"/>
      <c r="R26" s="69"/>
      <c r="S26" s="69"/>
      <c r="T26" s="69"/>
      <c r="U26" s="69"/>
      <c r="V26" s="69"/>
      <c r="W26" s="60"/>
      <c r="X26" s="60"/>
      <c r="Y26" s="60"/>
      <c r="Z26" s="60"/>
      <c r="AA26" s="60"/>
      <c r="AB26" s="60"/>
      <c r="AC26" s="60"/>
      <c r="AD26" s="60"/>
      <c r="AE26" s="60"/>
      <c r="AF26" s="60"/>
      <c r="AG26" s="60"/>
    </row>
    <row r="27" spans="1:33" ht="15.75" customHeight="1" x14ac:dyDescent="0.25">
      <c r="A27" s="60"/>
      <c r="B27" s="67"/>
      <c r="C27" s="70"/>
      <c r="D27" s="69"/>
      <c r="E27" s="69"/>
      <c r="F27" s="69"/>
      <c r="G27" s="69"/>
      <c r="H27" s="69"/>
      <c r="I27" s="69"/>
      <c r="J27" s="69"/>
      <c r="K27" s="71"/>
      <c r="L27" s="69"/>
      <c r="M27" s="69"/>
      <c r="N27" s="69"/>
      <c r="O27" s="69"/>
      <c r="P27" s="69"/>
      <c r="Q27" s="69"/>
      <c r="R27" s="69"/>
      <c r="S27" s="69"/>
      <c r="T27" s="69"/>
      <c r="U27" s="69"/>
      <c r="V27" s="69"/>
      <c r="W27" s="60"/>
      <c r="X27" s="60"/>
      <c r="Y27" s="60"/>
      <c r="Z27" s="60"/>
      <c r="AA27" s="60"/>
      <c r="AB27" s="60"/>
      <c r="AC27" s="60"/>
      <c r="AD27" s="60"/>
      <c r="AE27" s="60"/>
      <c r="AF27" s="60"/>
      <c r="AG27" s="60"/>
    </row>
    <row r="28" spans="1:33" ht="15.75" customHeight="1" x14ac:dyDescent="0.25">
      <c r="A28" s="60"/>
      <c r="B28" s="67"/>
      <c r="C28" s="70"/>
      <c r="D28" s="69"/>
      <c r="E28" s="69"/>
      <c r="F28" s="69"/>
      <c r="G28" s="69"/>
      <c r="H28" s="69"/>
      <c r="I28" s="69"/>
      <c r="J28" s="69"/>
      <c r="K28" s="71"/>
      <c r="L28" s="69"/>
      <c r="M28" s="69"/>
      <c r="N28" s="78"/>
      <c r="O28" s="79"/>
      <c r="P28" s="79"/>
      <c r="Q28" s="79"/>
      <c r="R28" s="79"/>
      <c r="S28" s="79"/>
      <c r="T28" s="79"/>
      <c r="U28" s="79"/>
      <c r="V28" s="69"/>
      <c r="W28" s="60"/>
      <c r="X28" s="60"/>
      <c r="Y28" s="60"/>
      <c r="Z28" s="60"/>
      <c r="AA28" s="60"/>
      <c r="AB28" s="60"/>
      <c r="AC28" s="60"/>
      <c r="AD28" s="60"/>
      <c r="AE28" s="60"/>
      <c r="AF28" s="60"/>
      <c r="AG28" s="60"/>
    </row>
    <row r="29" spans="1:33" ht="15.75" customHeight="1" x14ac:dyDescent="0.3">
      <c r="A29" s="60"/>
      <c r="B29" s="67"/>
      <c r="C29" s="70"/>
      <c r="D29" s="69"/>
      <c r="E29" s="69"/>
      <c r="F29" s="69"/>
      <c r="G29" s="69"/>
      <c r="H29" s="69"/>
      <c r="I29" s="69"/>
      <c r="J29" s="69"/>
      <c r="K29" s="71"/>
      <c r="L29" s="69"/>
      <c r="M29" s="69"/>
      <c r="N29" s="68"/>
      <c r="O29" s="79"/>
      <c r="P29" s="79"/>
      <c r="Q29" s="79"/>
      <c r="R29" s="79"/>
      <c r="S29" s="79"/>
      <c r="T29" s="79"/>
      <c r="U29" s="79"/>
      <c r="V29" s="69"/>
      <c r="W29" s="60"/>
      <c r="X29" s="60"/>
      <c r="Y29" s="60"/>
      <c r="Z29" s="60"/>
      <c r="AA29" s="60"/>
      <c r="AB29" s="60"/>
      <c r="AC29" s="60"/>
      <c r="AD29" s="60"/>
      <c r="AE29" s="60"/>
      <c r="AF29" s="60"/>
      <c r="AG29" s="60"/>
    </row>
    <row r="30" spans="1:33" ht="15.75" customHeight="1" thickBot="1" x14ac:dyDescent="0.3">
      <c r="A30" s="60"/>
      <c r="B30" s="67"/>
      <c r="C30" s="78" t="s">
        <v>80</v>
      </c>
      <c r="D30" s="69"/>
      <c r="E30" s="69"/>
      <c r="F30" s="69"/>
      <c r="G30" s="69"/>
      <c r="H30" s="69"/>
      <c r="I30" s="69"/>
      <c r="J30" s="69"/>
      <c r="K30" s="71"/>
      <c r="L30" s="69"/>
      <c r="M30" s="69"/>
      <c r="N30" s="78"/>
      <c r="O30" s="79"/>
      <c r="P30" s="79"/>
      <c r="Q30" s="79"/>
      <c r="R30" s="79"/>
      <c r="S30" s="79"/>
      <c r="T30" s="79"/>
      <c r="U30" s="79"/>
      <c r="V30" s="69"/>
      <c r="W30" s="60"/>
      <c r="X30" s="60"/>
      <c r="Y30" s="60"/>
      <c r="Z30" s="60"/>
      <c r="AA30" s="60"/>
      <c r="AB30" s="60"/>
      <c r="AC30" s="60"/>
      <c r="AD30" s="60"/>
      <c r="AE30" s="60"/>
      <c r="AF30" s="60"/>
      <c r="AG30" s="60"/>
    </row>
    <row r="31" spans="1:33" ht="15.75" customHeight="1" x14ac:dyDescent="0.3">
      <c r="A31" s="60"/>
      <c r="B31" s="67"/>
      <c r="C31" s="242" t="s">
        <v>81</v>
      </c>
      <c r="D31" s="243"/>
      <c r="E31" s="243"/>
      <c r="F31" s="243"/>
      <c r="G31" s="243"/>
      <c r="H31" s="243"/>
      <c r="I31" s="243"/>
      <c r="J31" s="244"/>
      <c r="K31" s="71"/>
      <c r="L31" s="69"/>
      <c r="M31" s="69"/>
      <c r="N31" s="68"/>
      <c r="O31" s="79"/>
      <c r="P31" s="79"/>
      <c r="Q31" s="79"/>
      <c r="R31" s="79"/>
      <c r="S31" s="79"/>
      <c r="T31" s="79"/>
      <c r="U31" s="79"/>
      <c r="V31" s="69"/>
      <c r="W31" s="60"/>
      <c r="X31" s="60"/>
      <c r="Y31" s="60"/>
      <c r="Z31" s="60"/>
      <c r="AA31" s="60"/>
      <c r="AB31" s="60"/>
      <c r="AC31" s="60"/>
      <c r="AD31" s="60"/>
      <c r="AE31" s="60"/>
      <c r="AF31" s="60"/>
      <c r="AG31" s="60"/>
    </row>
    <row r="32" spans="1:33" ht="14.4" thickBot="1" x14ac:dyDescent="0.3">
      <c r="A32" s="60"/>
      <c r="B32" s="67"/>
      <c r="C32" s="266" t="s">
        <v>227</v>
      </c>
      <c r="D32" s="240"/>
      <c r="E32" s="240"/>
      <c r="F32" s="240"/>
      <c r="G32" s="240"/>
      <c r="H32" s="240"/>
      <c r="I32" s="240"/>
      <c r="J32" s="241"/>
      <c r="K32" s="71"/>
      <c r="L32" s="69"/>
      <c r="M32" s="69"/>
      <c r="N32" s="78"/>
      <c r="O32" s="79"/>
      <c r="P32" s="79"/>
      <c r="Q32" s="79"/>
      <c r="R32" s="79"/>
      <c r="S32" s="79"/>
      <c r="T32" s="79"/>
      <c r="U32" s="79"/>
      <c r="V32" s="69"/>
      <c r="W32" s="60"/>
      <c r="X32" s="60"/>
      <c r="Y32" s="60"/>
      <c r="Z32" s="60"/>
      <c r="AA32" s="60"/>
      <c r="AB32" s="60"/>
      <c r="AC32" s="60"/>
      <c r="AD32" s="60"/>
      <c r="AE32" s="60"/>
      <c r="AF32" s="60"/>
      <c r="AG32" s="60"/>
    </row>
    <row r="33" spans="1:33" ht="15.75" customHeight="1" x14ac:dyDescent="0.3">
      <c r="A33" s="60"/>
      <c r="B33" s="67"/>
      <c r="C33" s="242" t="s">
        <v>41</v>
      </c>
      <c r="D33" s="243"/>
      <c r="E33" s="243"/>
      <c r="F33" s="243"/>
      <c r="G33" s="243"/>
      <c r="H33" s="243"/>
      <c r="I33" s="243"/>
      <c r="J33" s="244"/>
      <c r="K33" s="71"/>
      <c r="L33" s="69"/>
      <c r="M33" s="69"/>
      <c r="N33" s="68"/>
      <c r="O33" s="79"/>
      <c r="P33" s="79"/>
      <c r="Q33" s="79"/>
      <c r="R33" s="79"/>
      <c r="S33" s="79"/>
      <c r="T33" s="79"/>
      <c r="U33" s="79"/>
      <c r="V33" s="69"/>
      <c r="W33" s="60"/>
      <c r="X33" s="60"/>
      <c r="Y33" s="60"/>
      <c r="Z33" s="60"/>
      <c r="AA33" s="60"/>
      <c r="AB33" s="60"/>
      <c r="AC33" s="60"/>
      <c r="AD33" s="60"/>
      <c r="AE33" s="60"/>
      <c r="AF33" s="60"/>
      <c r="AG33" s="60"/>
    </row>
    <row r="34" spans="1:33" ht="15.75" customHeight="1" thickBot="1" x14ac:dyDescent="0.3">
      <c r="A34" s="60"/>
      <c r="B34" s="67"/>
      <c r="C34" s="239" t="s">
        <v>82</v>
      </c>
      <c r="D34" s="240"/>
      <c r="E34" s="240"/>
      <c r="F34" s="240"/>
      <c r="G34" s="240"/>
      <c r="H34" s="240"/>
      <c r="I34" s="240"/>
      <c r="J34" s="241"/>
      <c r="K34" s="71"/>
      <c r="L34" s="69"/>
      <c r="M34" s="69"/>
      <c r="N34" s="78"/>
      <c r="O34" s="79"/>
      <c r="P34" s="79"/>
      <c r="Q34" s="79"/>
      <c r="R34" s="79"/>
      <c r="S34" s="79"/>
      <c r="T34" s="79"/>
      <c r="U34" s="79"/>
      <c r="V34" s="69"/>
      <c r="W34" s="69"/>
      <c r="X34" s="60"/>
      <c r="Y34" s="60"/>
      <c r="Z34" s="60"/>
      <c r="AA34" s="60"/>
      <c r="AB34" s="60"/>
      <c r="AC34" s="60"/>
      <c r="AD34" s="60"/>
      <c r="AE34" s="60"/>
      <c r="AF34" s="60"/>
      <c r="AG34" s="60"/>
    </row>
    <row r="35" spans="1:33" ht="15.75" customHeight="1" x14ac:dyDescent="0.3">
      <c r="A35" s="60"/>
      <c r="B35" s="67"/>
      <c r="C35" s="242" t="s">
        <v>44</v>
      </c>
      <c r="D35" s="243"/>
      <c r="E35" s="243"/>
      <c r="F35" s="243"/>
      <c r="G35" s="243"/>
      <c r="H35" s="243"/>
      <c r="I35" s="243"/>
      <c r="J35" s="244"/>
      <c r="K35" s="71"/>
      <c r="L35" s="79"/>
      <c r="M35" s="69"/>
      <c r="N35" s="68"/>
      <c r="O35" s="79"/>
      <c r="P35" s="79"/>
      <c r="Q35" s="79"/>
      <c r="R35" s="79"/>
      <c r="S35" s="79"/>
      <c r="T35" s="79"/>
      <c r="U35" s="79"/>
      <c r="V35" s="69"/>
      <c r="W35" s="69"/>
      <c r="X35" s="60"/>
      <c r="Y35" s="60"/>
      <c r="Z35" s="60"/>
      <c r="AA35" s="60"/>
      <c r="AB35" s="60"/>
      <c r="AC35" s="60"/>
      <c r="AD35" s="60"/>
      <c r="AE35" s="60"/>
      <c r="AF35" s="60"/>
      <c r="AG35" s="60"/>
    </row>
    <row r="36" spans="1:33" ht="15.75" customHeight="1" x14ac:dyDescent="0.25">
      <c r="A36" s="83"/>
      <c r="B36" s="67"/>
      <c r="C36" s="239" t="s">
        <v>83</v>
      </c>
      <c r="D36" s="240"/>
      <c r="E36" s="240"/>
      <c r="F36" s="240"/>
      <c r="G36" s="240"/>
      <c r="H36" s="240"/>
      <c r="I36" s="240"/>
      <c r="J36" s="241"/>
      <c r="K36" s="71"/>
      <c r="L36" s="79"/>
      <c r="M36" s="69"/>
      <c r="N36" s="78"/>
      <c r="O36" s="79"/>
      <c r="P36" s="79"/>
      <c r="Q36" s="79"/>
      <c r="R36" s="79"/>
      <c r="S36" s="79"/>
      <c r="T36" s="79"/>
      <c r="U36" s="79"/>
      <c r="V36" s="69"/>
      <c r="W36" s="83"/>
      <c r="X36" s="83"/>
      <c r="Y36" s="83"/>
      <c r="Z36" s="83"/>
      <c r="AA36" s="83"/>
      <c r="AB36" s="83"/>
      <c r="AC36" s="83"/>
      <c r="AD36" s="83"/>
      <c r="AE36" s="83"/>
      <c r="AF36" s="83"/>
      <c r="AG36" s="83"/>
    </row>
    <row r="37" spans="1:33" ht="15.75" customHeight="1" thickBot="1" x14ac:dyDescent="0.35">
      <c r="A37" s="83"/>
      <c r="B37" s="67"/>
      <c r="C37" s="254"/>
      <c r="D37" s="255"/>
      <c r="E37" s="255"/>
      <c r="F37" s="255"/>
      <c r="G37" s="255"/>
      <c r="H37" s="255"/>
      <c r="I37" s="255"/>
      <c r="J37" s="256"/>
      <c r="K37" s="85"/>
      <c r="L37" s="83"/>
      <c r="M37" s="69"/>
      <c r="N37" s="68"/>
      <c r="O37" s="79"/>
      <c r="P37" s="79"/>
      <c r="Q37" s="79"/>
      <c r="R37" s="79"/>
      <c r="S37" s="79"/>
      <c r="T37" s="79"/>
      <c r="U37" s="79"/>
      <c r="V37" s="60"/>
      <c r="W37" s="83"/>
      <c r="X37" s="83"/>
      <c r="Y37" s="83"/>
      <c r="Z37" s="83"/>
      <c r="AA37" s="83"/>
      <c r="AB37" s="83"/>
      <c r="AC37" s="83"/>
      <c r="AD37" s="83"/>
      <c r="AE37" s="83"/>
      <c r="AF37" s="83"/>
      <c r="AG37" s="83"/>
    </row>
    <row r="38" spans="1:33" ht="15.75" customHeight="1" thickBot="1" x14ac:dyDescent="0.3">
      <c r="A38" s="69"/>
      <c r="B38" s="73"/>
      <c r="C38" s="75"/>
      <c r="D38" s="75"/>
      <c r="E38" s="75"/>
      <c r="F38" s="75"/>
      <c r="G38" s="75"/>
      <c r="H38" s="75"/>
      <c r="I38" s="75"/>
      <c r="J38" s="75"/>
      <c r="K38" s="76"/>
      <c r="L38" s="69"/>
      <c r="M38" s="69"/>
      <c r="N38" s="78"/>
      <c r="O38" s="79"/>
      <c r="P38" s="79"/>
      <c r="Q38" s="79"/>
      <c r="R38" s="79"/>
      <c r="S38" s="79"/>
      <c r="T38" s="79"/>
      <c r="U38" s="79"/>
      <c r="V38" s="60"/>
      <c r="W38" s="83"/>
      <c r="X38" s="83"/>
      <c r="Y38" s="83"/>
      <c r="Z38" s="83"/>
      <c r="AA38" s="83"/>
      <c r="AB38" s="83"/>
      <c r="AC38" s="83"/>
      <c r="AD38" s="83"/>
      <c r="AE38" s="83"/>
      <c r="AF38" s="83"/>
      <c r="AG38" s="83"/>
    </row>
    <row r="39" spans="1:33" ht="15.75" customHeight="1" x14ac:dyDescent="0.3">
      <c r="A39" s="60"/>
      <c r="B39" s="60"/>
      <c r="C39" s="60"/>
      <c r="D39" s="60"/>
      <c r="E39" s="60"/>
      <c r="F39" s="60"/>
      <c r="G39" s="60"/>
      <c r="H39" s="60"/>
      <c r="I39" s="60"/>
      <c r="J39" s="60"/>
      <c r="K39" s="60"/>
      <c r="L39" s="60"/>
      <c r="M39" s="60"/>
      <c r="N39" s="60"/>
      <c r="O39" s="60"/>
      <c r="P39" s="60"/>
      <c r="Q39" s="60"/>
      <c r="R39" s="60"/>
      <c r="S39" s="60"/>
      <c r="T39" s="60"/>
      <c r="U39" s="60"/>
      <c r="V39" s="60"/>
      <c r="W39" s="83"/>
      <c r="X39" s="72"/>
      <c r="Y39" s="83"/>
      <c r="Z39" s="83"/>
      <c r="AA39" s="83"/>
      <c r="AB39" s="83"/>
      <c r="AC39" s="83"/>
      <c r="AD39" s="83"/>
      <c r="AE39" s="83"/>
      <c r="AF39" s="83"/>
      <c r="AG39" s="83"/>
    </row>
    <row r="40" spans="1:33" ht="15.75" customHeight="1" x14ac:dyDescent="0.25">
      <c r="A40" s="87"/>
      <c r="B40" s="87"/>
      <c r="C40" s="87"/>
      <c r="D40" s="87"/>
      <c r="E40" s="87"/>
      <c r="F40" s="87"/>
      <c r="G40" s="87"/>
      <c r="H40" s="87"/>
      <c r="I40" s="87"/>
      <c r="J40" s="87"/>
      <c r="K40" s="87"/>
      <c r="L40" s="87"/>
      <c r="M40" s="87"/>
      <c r="N40" s="87"/>
      <c r="O40" s="60"/>
      <c r="P40" s="60"/>
      <c r="Q40" s="60"/>
      <c r="R40" s="60"/>
      <c r="S40" s="60"/>
      <c r="T40" s="60"/>
      <c r="U40" s="60"/>
      <c r="V40" s="60"/>
      <c r="W40" s="83"/>
      <c r="X40" s="83"/>
      <c r="Y40" s="83"/>
      <c r="Z40" s="83"/>
      <c r="AA40" s="83"/>
      <c r="AB40" s="83"/>
      <c r="AC40" s="83"/>
      <c r="AD40" s="83"/>
      <c r="AE40" s="83"/>
      <c r="AF40" s="83"/>
      <c r="AG40" s="83"/>
    </row>
    <row r="41" spans="1:33" x14ac:dyDescent="0.25">
      <c r="A41" s="62"/>
      <c r="B41" s="62"/>
      <c r="C41" s="62"/>
      <c r="D41" s="62"/>
      <c r="E41" s="62"/>
      <c r="F41" s="62"/>
      <c r="G41" s="62"/>
      <c r="H41" s="62"/>
      <c r="I41" s="62"/>
      <c r="J41" s="62"/>
      <c r="K41" s="62"/>
      <c r="L41" s="62"/>
      <c r="M41" s="62"/>
      <c r="N41" s="62"/>
      <c r="O41" s="60"/>
      <c r="P41" s="60"/>
      <c r="Q41" s="60"/>
      <c r="R41" s="60"/>
      <c r="S41" s="60"/>
      <c r="T41" s="60"/>
      <c r="U41" s="60"/>
      <c r="V41" s="60"/>
      <c r="W41" s="83"/>
      <c r="X41" s="83"/>
      <c r="Y41" s="83"/>
      <c r="Z41" s="83"/>
      <c r="AA41" s="83"/>
      <c r="AB41" s="83"/>
      <c r="AC41" s="83"/>
      <c r="AD41" s="83"/>
      <c r="AE41" s="83"/>
      <c r="AF41" s="83"/>
      <c r="AG41" s="83"/>
    </row>
    <row r="42" spans="1:33" x14ac:dyDescent="0.25">
      <c r="A42" s="62"/>
      <c r="B42" s="62"/>
      <c r="C42" s="62"/>
      <c r="D42" s="62"/>
      <c r="E42" s="62"/>
      <c r="F42" s="62"/>
      <c r="G42" s="62"/>
      <c r="H42" s="62"/>
      <c r="I42" s="62"/>
      <c r="J42" s="62"/>
      <c r="K42" s="62"/>
      <c r="L42" s="62"/>
      <c r="M42" s="62"/>
      <c r="N42" s="62"/>
      <c r="O42" s="60"/>
      <c r="P42" s="60"/>
      <c r="Q42" s="60"/>
      <c r="R42" s="60"/>
      <c r="S42" s="60"/>
      <c r="T42" s="60"/>
      <c r="U42" s="60"/>
      <c r="V42" s="60"/>
      <c r="W42" s="83"/>
      <c r="X42" s="60"/>
      <c r="Y42" s="60"/>
      <c r="Z42" s="60"/>
      <c r="AA42" s="60"/>
      <c r="AB42" s="60"/>
      <c r="AC42" s="60"/>
      <c r="AD42" s="60"/>
      <c r="AE42" s="60"/>
      <c r="AF42" s="60"/>
      <c r="AG42" s="60"/>
    </row>
    <row r="43" spans="1:33" x14ac:dyDescent="0.25">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row>
    <row r="44" spans="1:33" x14ac:dyDescent="0.25">
      <c r="A44" s="87"/>
      <c r="B44" s="87"/>
      <c r="C44" s="87"/>
      <c r="D44" s="87"/>
      <c r="E44" s="87"/>
      <c r="F44" s="87"/>
      <c r="G44" s="87"/>
      <c r="H44" s="87"/>
      <c r="I44" s="87"/>
      <c r="J44" s="87"/>
      <c r="K44" s="87"/>
      <c r="L44" s="87"/>
      <c r="M44" s="87"/>
      <c r="N44" s="87"/>
      <c r="O44" s="60"/>
      <c r="P44" s="60"/>
      <c r="Q44" s="60"/>
      <c r="R44" s="60"/>
      <c r="S44" s="60"/>
      <c r="T44" s="60"/>
      <c r="U44" s="60"/>
      <c r="V44" s="60"/>
      <c r="W44" s="60"/>
      <c r="X44" s="60"/>
      <c r="Y44" s="60"/>
      <c r="Z44" s="60"/>
      <c r="AA44" s="60"/>
      <c r="AB44" s="60"/>
      <c r="AC44" s="60"/>
      <c r="AD44" s="60"/>
      <c r="AE44" s="60"/>
      <c r="AF44" s="60"/>
      <c r="AG44" s="60"/>
    </row>
    <row r="45" spans="1:33" x14ac:dyDescent="0.25">
      <c r="A45" s="62"/>
      <c r="B45" s="62"/>
      <c r="C45" s="62"/>
      <c r="D45" s="62"/>
      <c r="E45" s="62"/>
      <c r="F45" s="62"/>
      <c r="G45" s="62"/>
      <c r="H45" s="62"/>
      <c r="I45" s="62"/>
      <c r="J45" s="62"/>
      <c r="K45" s="62"/>
      <c r="L45" s="62"/>
      <c r="M45" s="62"/>
      <c r="N45" s="62"/>
      <c r="O45" s="60"/>
      <c r="P45" s="60"/>
      <c r="Q45" s="60"/>
      <c r="R45" s="60"/>
      <c r="S45" s="60"/>
      <c r="T45" s="60"/>
      <c r="U45" s="60"/>
      <c r="V45" s="60"/>
      <c r="W45" s="60"/>
      <c r="X45" s="60"/>
      <c r="Y45" s="60"/>
      <c r="Z45" s="60"/>
      <c r="AA45" s="60"/>
      <c r="AB45" s="60"/>
      <c r="AC45" s="60"/>
      <c r="AD45" s="60"/>
      <c r="AE45" s="60"/>
      <c r="AF45" s="60"/>
      <c r="AG45" s="60"/>
    </row>
    <row r="46" spans="1:33" x14ac:dyDescent="0.25">
      <c r="A46" s="62"/>
      <c r="B46" s="62"/>
      <c r="C46" s="62"/>
      <c r="D46" s="62"/>
      <c r="E46" s="62"/>
      <c r="F46" s="62"/>
      <c r="G46" s="62"/>
      <c r="H46" s="62"/>
      <c r="I46" s="62"/>
      <c r="J46" s="62"/>
      <c r="K46" s="62"/>
      <c r="L46" s="62"/>
      <c r="M46" s="62"/>
      <c r="N46" s="62"/>
      <c r="O46" s="60"/>
      <c r="P46" s="60"/>
      <c r="Q46" s="60"/>
      <c r="R46" s="60"/>
      <c r="S46" s="60"/>
      <c r="T46" s="60"/>
      <c r="U46" s="60"/>
      <c r="V46" s="60"/>
      <c r="W46" s="60"/>
      <c r="X46" s="60"/>
      <c r="Y46" s="60"/>
      <c r="Z46" s="60"/>
      <c r="AA46" s="60"/>
      <c r="AB46" s="60"/>
      <c r="AC46" s="60"/>
      <c r="AD46" s="60"/>
      <c r="AE46" s="60"/>
      <c r="AF46" s="60"/>
      <c r="AG46" s="60"/>
    </row>
    <row r="47" spans="1:33" x14ac:dyDescent="0.25">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row>
    <row r="48" spans="1:33" x14ac:dyDescent="0.25">
      <c r="A48" s="87"/>
      <c r="B48" s="87"/>
      <c r="C48" s="87"/>
      <c r="D48" s="87"/>
      <c r="E48" s="87"/>
      <c r="F48" s="87"/>
      <c r="G48" s="87"/>
      <c r="H48" s="87"/>
      <c r="I48" s="87"/>
      <c r="J48" s="87"/>
      <c r="K48" s="87"/>
      <c r="L48" s="87"/>
      <c r="M48" s="87"/>
      <c r="N48" s="87"/>
      <c r="O48" s="60"/>
      <c r="P48" s="60"/>
      <c r="Q48" s="60"/>
      <c r="R48" s="60"/>
      <c r="S48" s="60"/>
      <c r="T48" s="60"/>
      <c r="U48" s="60"/>
      <c r="V48" s="60"/>
      <c r="W48" s="60"/>
      <c r="X48" s="60"/>
      <c r="Y48" s="60"/>
      <c r="Z48" s="60"/>
      <c r="AA48" s="60"/>
      <c r="AB48" s="60"/>
      <c r="AC48" s="60"/>
      <c r="AD48" s="60"/>
      <c r="AE48" s="60"/>
      <c r="AF48" s="60"/>
      <c r="AG48" s="60"/>
    </row>
    <row r="49" spans="1:33" x14ac:dyDescent="0.25">
      <c r="A49" s="62"/>
      <c r="B49" s="62"/>
      <c r="C49" s="62"/>
      <c r="D49" s="62"/>
      <c r="E49" s="62"/>
      <c r="F49" s="62"/>
      <c r="G49" s="62"/>
      <c r="H49" s="62"/>
      <c r="I49" s="62"/>
      <c r="J49" s="62"/>
      <c r="K49" s="62"/>
      <c r="L49" s="62"/>
      <c r="M49" s="62"/>
      <c r="N49" s="62"/>
      <c r="O49" s="60"/>
      <c r="P49" s="60"/>
      <c r="Q49" s="60"/>
      <c r="R49" s="60"/>
      <c r="S49" s="60"/>
      <c r="T49" s="60"/>
      <c r="U49" s="60"/>
      <c r="V49" s="60"/>
      <c r="W49" s="60"/>
      <c r="X49" s="60"/>
      <c r="Y49" s="60"/>
      <c r="Z49" s="60"/>
      <c r="AA49" s="60"/>
      <c r="AB49" s="60"/>
      <c r="AC49" s="60"/>
      <c r="AD49" s="60"/>
      <c r="AE49" s="60"/>
      <c r="AF49" s="60"/>
      <c r="AG49" s="60"/>
    </row>
    <row r="50" spans="1:33" x14ac:dyDescent="0.25">
      <c r="A50" s="62"/>
      <c r="B50" s="62"/>
      <c r="C50" s="62"/>
      <c r="D50" s="62"/>
      <c r="E50" s="62"/>
      <c r="F50" s="62"/>
      <c r="G50" s="62"/>
      <c r="H50" s="62"/>
      <c r="I50" s="62"/>
      <c r="J50" s="62"/>
      <c r="K50" s="62"/>
      <c r="L50" s="62"/>
      <c r="M50" s="62"/>
      <c r="N50" s="62"/>
      <c r="O50" s="60"/>
      <c r="P50" s="60"/>
      <c r="Q50" s="60"/>
      <c r="R50" s="60"/>
      <c r="S50" s="60"/>
      <c r="T50" s="60"/>
      <c r="U50" s="60"/>
      <c r="V50" s="60"/>
      <c r="W50" s="60"/>
      <c r="X50" s="60"/>
      <c r="Y50" s="60"/>
      <c r="Z50" s="60"/>
      <c r="AA50" s="60"/>
      <c r="AB50" s="60"/>
      <c r="AC50" s="60"/>
      <c r="AD50" s="60"/>
      <c r="AE50" s="60"/>
      <c r="AF50" s="60"/>
      <c r="AG50" s="60"/>
    </row>
    <row r="51" spans="1:33" x14ac:dyDescent="0.25">
      <c r="A51" s="60"/>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row>
    <row r="52" spans="1:33" x14ac:dyDescent="0.25">
      <c r="A52" s="87"/>
      <c r="B52" s="87"/>
      <c r="C52" s="87"/>
      <c r="D52" s="87"/>
      <c r="E52" s="87"/>
      <c r="F52" s="87"/>
      <c r="G52" s="87"/>
      <c r="H52" s="87"/>
      <c r="I52" s="87"/>
      <c r="J52" s="87"/>
      <c r="K52" s="87"/>
      <c r="L52" s="87"/>
      <c r="M52" s="87"/>
      <c r="N52" s="87"/>
      <c r="O52" s="60"/>
      <c r="P52" s="60"/>
      <c r="Q52" s="60"/>
      <c r="R52" s="60"/>
      <c r="S52" s="60"/>
      <c r="T52" s="60"/>
      <c r="U52" s="60"/>
      <c r="V52" s="60"/>
      <c r="W52" s="60"/>
      <c r="X52" s="60"/>
      <c r="Y52" s="60"/>
      <c r="Z52" s="60"/>
      <c r="AA52" s="60"/>
      <c r="AB52" s="60"/>
      <c r="AC52" s="60"/>
      <c r="AD52" s="60"/>
      <c r="AE52" s="60"/>
      <c r="AF52" s="60"/>
      <c r="AG52" s="60"/>
    </row>
    <row r="53" spans="1:33" x14ac:dyDescent="0.25">
      <c r="A53" s="60"/>
      <c r="B53" s="60"/>
      <c r="C53" s="60"/>
      <c r="D53" s="60"/>
      <c r="E53" s="60"/>
      <c r="F53" s="60"/>
      <c r="G53" s="60"/>
      <c r="H53" s="60"/>
      <c r="I53" s="60"/>
      <c r="J53" s="60"/>
      <c r="K53" s="60"/>
      <c r="L53" s="60"/>
      <c r="M53" s="60"/>
      <c r="N53" s="60"/>
      <c r="O53" s="60"/>
      <c r="P53" s="60"/>
      <c r="Q53" s="60"/>
      <c r="R53" s="60"/>
      <c r="S53" s="60"/>
      <c r="T53" s="60"/>
      <c r="U53" s="60"/>
      <c r="V53" s="60"/>
      <c r="W53" s="60"/>
      <c r="X53" s="60"/>
      <c r="Y53" s="60"/>
      <c r="Z53" s="60"/>
      <c r="AA53" s="60"/>
      <c r="AB53" s="60"/>
      <c r="AC53" s="60"/>
      <c r="AD53" s="60"/>
      <c r="AE53" s="60"/>
      <c r="AF53" s="60"/>
      <c r="AG53" s="60"/>
    </row>
    <row r="54" spans="1:33" x14ac:dyDescent="0.25">
      <c r="A54" s="60"/>
      <c r="B54" s="60"/>
      <c r="C54" s="60"/>
      <c r="D54" s="60"/>
      <c r="E54" s="60"/>
      <c r="F54" s="60"/>
      <c r="G54" s="60"/>
      <c r="H54" s="60"/>
      <c r="I54" s="60"/>
      <c r="J54" s="60"/>
      <c r="K54" s="60"/>
      <c r="L54" s="60"/>
      <c r="M54" s="60"/>
      <c r="N54" s="60"/>
      <c r="O54" s="60"/>
      <c r="P54" s="60"/>
      <c r="Q54" s="60"/>
      <c r="R54" s="60"/>
      <c r="S54" s="60"/>
      <c r="T54" s="60"/>
      <c r="U54" s="60"/>
      <c r="V54" s="60"/>
      <c r="W54" s="60"/>
      <c r="X54" s="60"/>
      <c r="Y54" s="60"/>
      <c r="Z54" s="60"/>
      <c r="AA54" s="60"/>
      <c r="AB54" s="60"/>
      <c r="AC54" s="60"/>
      <c r="AD54" s="60"/>
      <c r="AE54" s="60"/>
      <c r="AF54" s="60"/>
      <c r="AG54" s="60"/>
    </row>
    <row r="55" spans="1:33" x14ac:dyDescent="0.25">
      <c r="A55" s="60"/>
      <c r="B55" s="60"/>
      <c r="C55" s="87"/>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row>
    <row r="56" spans="1:33" x14ac:dyDescent="0.25">
      <c r="A56" s="60"/>
      <c r="B56" s="60"/>
      <c r="C56" s="60"/>
      <c r="D56" s="60"/>
      <c r="E56" s="60"/>
      <c r="F56" s="60"/>
      <c r="G56" s="60"/>
      <c r="H56" s="60"/>
      <c r="I56" s="60"/>
      <c r="J56" s="60"/>
      <c r="K56" s="60"/>
      <c r="L56" s="60"/>
      <c r="M56" s="60"/>
      <c r="N56" s="60"/>
      <c r="O56" s="60"/>
      <c r="P56" s="60"/>
      <c r="Q56" s="60"/>
      <c r="R56" s="60"/>
      <c r="S56" s="60"/>
      <c r="T56" s="60"/>
      <c r="U56" s="60"/>
      <c r="V56" s="60"/>
      <c r="W56" s="60"/>
      <c r="X56" s="60"/>
      <c r="Y56" s="60"/>
      <c r="Z56" s="60"/>
      <c r="AA56" s="60"/>
      <c r="AB56" s="60"/>
      <c r="AC56" s="60"/>
      <c r="AD56" s="60"/>
      <c r="AE56" s="60"/>
      <c r="AF56" s="60"/>
      <c r="AG56" s="60"/>
    </row>
    <row r="57" spans="1:33" x14ac:dyDescent="0.25">
      <c r="A57" s="60"/>
      <c r="B57" s="60"/>
      <c r="C57" s="60"/>
      <c r="D57" s="60"/>
      <c r="E57" s="60"/>
      <c r="F57" s="60"/>
      <c r="G57" s="60"/>
      <c r="H57" s="60"/>
      <c r="I57" s="60"/>
      <c r="J57" s="60"/>
      <c r="K57" s="60"/>
      <c r="L57" s="60"/>
      <c r="M57" s="60"/>
      <c r="N57" s="60"/>
      <c r="O57" s="60"/>
      <c r="P57" s="60"/>
      <c r="Q57" s="60"/>
      <c r="R57" s="60"/>
      <c r="S57" s="60"/>
      <c r="T57" s="60"/>
      <c r="U57" s="60"/>
      <c r="V57" s="60"/>
      <c r="W57" s="60"/>
      <c r="X57" s="60"/>
      <c r="Y57" s="60"/>
      <c r="Z57" s="60"/>
      <c r="AA57" s="60"/>
      <c r="AB57" s="60"/>
      <c r="AC57" s="60"/>
      <c r="AD57" s="60"/>
      <c r="AE57" s="60"/>
      <c r="AF57" s="60"/>
      <c r="AG57" s="60"/>
    </row>
    <row r="58" spans="1:33" x14ac:dyDescent="0.25">
      <c r="A58" s="60"/>
      <c r="B58" s="60"/>
      <c r="C58" s="60"/>
      <c r="D58" s="60"/>
      <c r="E58" s="60"/>
      <c r="F58" s="60"/>
      <c r="G58" s="60"/>
      <c r="H58" s="60"/>
      <c r="I58" s="60"/>
      <c r="J58" s="60"/>
      <c r="K58" s="60"/>
      <c r="L58" s="60"/>
      <c r="M58" s="60"/>
      <c r="N58" s="60"/>
      <c r="O58" s="60"/>
      <c r="P58" s="60"/>
      <c r="Q58" s="60"/>
      <c r="R58" s="60"/>
      <c r="S58" s="60"/>
      <c r="T58" s="60"/>
      <c r="U58" s="60"/>
      <c r="V58" s="60"/>
      <c r="W58" s="60"/>
      <c r="X58" s="60"/>
      <c r="Y58" s="60"/>
      <c r="Z58" s="60"/>
      <c r="AA58" s="60"/>
      <c r="AB58" s="60"/>
      <c r="AC58" s="60"/>
      <c r="AD58" s="60"/>
      <c r="AE58" s="60"/>
      <c r="AF58" s="60"/>
      <c r="AG58" s="60"/>
    </row>
    <row r="59" spans="1:33" x14ac:dyDescent="0.25">
      <c r="A59" s="60"/>
      <c r="B59" s="60"/>
      <c r="C59" s="60"/>
      <c r="D59" s="60"/>
      <c r="E59" s="60"/>
      <c r="F59" s="60"/>
      <c r="G59" s="60"/>
      <c r="H59" s="60"/>
      <c r="I59" s="60"/>
      <c r="J59" s="60"/>
      <c r="K59" s="60"/>
      <c r="L59" s="60"/>
      <c r="M59" s="60"/>
      <c r="N59" s="60"/>
      <c r="O59" s="60"/>
      <c r="P59" s="60"/>
      <c r="Q59" s="60"/>
      <c r="R59" s="60"/>
      <c r="S59" s="60"/>
      <c r="T59" s="60"/>
      <c r="U59" s="60"/>
      <c r="V59" s="60"/>
      <c r="W59" s="60"/>
      <c r="X59" s="60"/>
      <c r="Y59" s="60"/>
      <c r="Z59" s="60"/>
      <c r="AA59" s="60"/>
      <c r="AB59" s="60"/>
      <c r="AC59" s="60"/>
      <c r="AD59" s="60"/>
      <c r="AE59" s="60"/>
      <c r="AF59" s="60"/>
      <c r="AG59" s="60"/>
    </row>
    <row r="60" spans="1:33" x14ac:dyDescent="0.25">
      <c r="A60" s="60"/>
      <c r="B60" s="60"/>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row>
    <row r="61" spans="1:33" x14ac:dyDescent="0.25">
      <c r="A61" s="60"/>
      <c r="B61" s="60"/>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row>
    <row r="62" spans="1:33" x14ac:dyDescent="0.25">
      <c r="A62" s="60"/>
      <c r="B62" s="60"/>
      <c r="C62" s="60"/>
      <c r="D62" s="60"/>
      <c r="E62" s="60"/>
      <c r="F62" s="60"/>
      <c r="G62" s="60"/>
      <c r="H62" s="60"/>
      <c r="I62" s="60"/>
      <c r="J62" s="60"/>
      <c r="K62" s="60"/>
      <c r="L62" s="60"/>
      <c r="M62" s="60"/>
      <c r="N62" s="60"/>
      <c r="O62" s="60"/>
      <c r="P62" s="60"/>
      <c r="Q62" s="60"/>
      <c r="R62" s="60"/>
      <c r="S62" s="60"/>
      <c r="T62" s="60"/>
      <c r="U62" s="60"/>
      <c r="V62" s="60"/>
      <c r="W62" s="60"/>
      <c r="X62" s="60"/>
      <c r="Y62" s="60"/>
      <c r="Z62" s="60"/>
      <c r="AA62" s="60"/>
      <c r="AB62" s="60"/>
      <c r="AC62" s="60"/>
      <c r="AD62" s="60"/>
      <c r="AE62" s="60"/>
      <c r="AF62" s="60"/>
      <c r="AG62" s="60"/>
    </row>
    <row r="63" spans="1:33" x14ac:dyDescent="0.25">
      <c r="A63" s="60"/>
      <c r="B63" s="60"/>
      <c r="C63" s="60"/>
      <c r="D63" s="60"/>
      <c r="E63" s="60"/>
      <c r="F63" s="60"/>
      <c r="G63" s="60"/>
      <c r="H63" s="60"/>
      <c r="I63" s="60"/>
      <c r="J63" s="60"/>
      <c r="K63" s="60"/>
      <c r="L63" s="60"/>
      <c r="M63" s="60"/>
      <c r="N63" s="60"/>
      <c r="O63" s="60"/>
      <c r="P63" s="60"/>
      <c r="Q63" s="60"/>
      <c r="R63" s="60"/>
      <c r="S63" s="60"/>
      <c r="T63" s="60"/>
      <c r="U63" s="60"/>
      <c r="V63" s="60"/>
      <c r="W63" s="60"/>
      <c r="X63" s="60"/>
      <c r="Y63" s="60"/>
      <c r="Z63" s="60"/>
      <c r="AA63" s="60"/>
      <c r="AB63" s="60"/>
      <c r="AC63" s="60"/>
      <c r="AD63" s="60"/>
      <c r="AE63" s="60"/>
      <c r="AF63" s="60"/>
      <c r="AG63" s="60"/>
    </row>
    <row r="64" spans="1:33" x14ac:dyDescent="0.25">
      <c r="A64" s="60"/>
      <c r="B64" s="60"/>
      <c r="C64" s="60"/>
      <c r="D64" s="60"/>
      <c r="E64" s="60"/>
      <c r="F64" s="60"/>
      <c r="G64" s="60"/>
      <c r="H64" s="60"/>
      <c r="I64" s="60"/>
      <c r="J64" s="60"/>
      <c r="K64" s="60"/>
      <c r="L64" s="60"/>
      <c r="M64" s="60"/>
      <c r="N64" s="60"/>
      <c r="O64" s="60"/>
      <c r="P64" s="60"/>
      <c r="Q64" s="60"/>
      <c r="R64" s="60"/>
      <c r="S64" s="60"/>
      <c r="T64" s="60"/>
      <c r="U64" s="60"/>
      <c r="V64" s="60"/>
      <c r="W64" s="60"/>
      <c r="X64" s="60"/>
      <c r="Y64" s="60"/>
      <c r="Z64" s="60"/>
      <c r="AA64" s="60"/>
      <c r="AB64" s="60"/>
      <c r="AC64" s="60"/>
      <c r="AD64" s="60"/>
      <c r="AE64" s="60"/>
      <c r="AF64" s="60"/>
      <c r="AG64" s="60"/>
    </row>
    <row r="65" spans="1:33" x14ac:dyDescent="0.25">
      <c r="A65" s="60"/>
      <c r="B65" s="60"/>
      <c r="C65" s="60"/>
      <c r="D65" s="60"/>
      <c r="E65" s="60"/>
      <c r="F65" s="60"/>
      <c r="G65" s="60"/>
      <c r="H65" s="60"/>
      <c r="I65" s="60"/>
      <c r="J65" s="60"/>
      <c r="K65" s="60"/>
      <c r="L65" s="60"/>
      <c r="M65" s="60"/>
      <c r="N65" s="60"/>
      <c r="O65" s="60"/>
      <c r="P65" s="60"/>
      <c r="Q65" s="60"/>
      <c r="R65" s="60"/>
      <c r="S65" s="60"/>
      <c r="T65" s="60"/>
      <c r="U65" s="60"/>
      <c r="V65" s="60"/>
      <c r="W65" s="60"/>
      <c r="X65" s="60"/>
      <c r="Y65" s="60"/>
      <c r="Z65" s="60"/>
      <c r="AA65" s="60"/>
      <c r="AB65" s="60"/>
      <c r="AC65" s="60"/>
      <c r="AD65" s="60"/>
      <c r="AE65" s="60"/>
      <c r="AF65" s="60"/>
      <c r="AG65" s="60"/>
    </row>
    <row r="66" spans="1:33" x14ac:dyDescent="0.25">
      <c r="A66" s="60"/>
      <c r="B66" s="60"/>
      <c r="C66" s="60"/>
      <c r="D66" s="60"/>
      <c r="E66" s="60"/>
      <c r="F66" s="60"/>
      <c r="G66" s="60"/>
      <c r="H66" s="60"/>
      <c r="I66" s="60"/>
      <c r="J66" s="60"/>
      <c r="K66" s="60"/>
      <c r="L66" s="60"/>
      <c r="M66" s="60"/>
      <c r="N66" s="60"/>
      <c r="O66" s="60"/>
      <c r="P66" s="60"/>
      <c r="Q66" s="60"/>
      <c r="R66" s="60"/>
      <c r="S66" s="60"/>
      <c r="T66" s="60"/>
      <c r="U66" s="60"/>
      <c r="V66" s="60"/>
      <c r="W66" s="60"/>
      <c r="X66" s="60"/>
      <c r="Y66" s="60"/>
      <c r="Z66" s="60"/>
      <c r="AA66" s="60"/>
      <c r="AB66" s="60"/>
      <c r="AC66" s="60"/>
      <c r="AD66" s="60"/>
      <c r="AE66" s="60"/>
      <c r="AF66" s="60"/>
      <c r="AG66" s="60"/>
    </row>
    <row r="67" spans="1:33" x14ac:dyDescent="0.25">
      <c r="A67" s="60"/>
      <c r="B67" s="60"/>
      <c r="C67" s="60"/>
      <c r="D67" s="60"/>
      <c r="E67" s="60"/>
      <c r="F67" s="60"/>
      <c r="G67" s="60"/>
      <c r="H67" s="60"/>
      <c r="I67" s="60"/>
      <c r="J67" s="60"/>
      <c r="K67" s="60"/>
      <c r="L67" s="60"/>
      <c r="M67" s="60"/>
      <c r="N67" s="60"/>
      <c r="O67" s="60"/>
      <c r="P67" s="60"/>
      <c r="Q67" s="60"/>
      <c r="R67" s="60"/>
      <c r="S67" s="60"/>
      <c r="T67" s="60"/>
      <c r="U67" s="60"/>
      <c r="V67" s="60"/>
      <c r="W67" s="60"/>
      <c r="X67" s="60"/>
      <c r="Y67" s="60"/>
      <c r="Z67" s="60"/>
      <c r="AA67" s="60"/>
      <c r="AB67" s="60"/>
      <c r="AC67" s="60"/>
      <c r="AD67" s="60"/>
      <c r="AE67" s="60"/>
      <c r="AF67" s="60"/>
      <c r="AG67" s="60"/>
    </row>
    <row r="68" spans="1:33" x14ac:dyDescent="0.25">
      <c r="A68" s="60"/>
      <c r="B68" s="60"/>
      <c r="C68" s="60"/>
      <c r="D68" s="60"/>
      <c r="E68" s="60"/>
      <c r="F68" s="60"/>
      <c r="G68" s="60"/>
      <c r="H68" s="60"/>
      <c r="I68" s="60"/>
      <c r="J68" s="60"/>
      <c r="K68" s="60"/>
      <c r="L68" s="60"/>
      <c r="M68" s="60"/>
      <c r="N68" s="60"/>
      <c r="O68" s="60"/>
      <c r="P68" s="60"/>
      <c r="Q68" s="60"/>
      <c r="R68" s="60"/>
      <c r="S68" s="60"/>
      <c r="T68" s="60"/>
      <c r="U68" s="60"/>
      <c r="V68" s="60"/>
      <c r="W68" s="60"/>
      <c r="X68" s="60"/>
      <c r="Y68" s="60"/>
      <c r="Z68" s="60"/>
      <c r="AA68" s="60"/>
      <c r="AB68" s="60"/>
      <c r="AC68" s="60"/>
      <c r="AD68" s="60"/>
      <c r="AE68" s="60"/>
      <c r="AF68" s="60"/>
      <c r="AG68" s="60"/>
    </row>
    <row r="69" spans="1:33" x14ac:dyDescent="0.25">
      <c r="A69" s="60"/>
      <c r="B69" s="60"/>
      <c r="C69" s="60"/>
      <c r="D69" s="60"/>
      <c r="E69" s="60"/>
      <c r="F69" s="60"/>
      <c r="G69" s="60"/>
      <c r="H69" s="60"/>
      <c r="I69" s="60"/>
      <c r="J69" s="60"/>
      <c r="K69" s="60"/>
      <c r="L69" s="60"/>
      <c r="M69" s="60"/>
      <c r="N69" s="60"/>
      <c r="O69" s="60"/>
      <c r="P69" s="60"/>
      <c r="Q69" s="60"/>
      <c r="R69" s="60"/>
      <c r="S69" s="60"/>
      <c r="T69" s="60"/>
      <c r="U69" s="60"/>
      <c r="V69" s="60"/>
      <c r="W69" s="60"/>
      <c r="X69" s="60"/>
      <c r="Y69" s="60"/>
      <c r="Z69" s="60"/>
      <c r="AA69" s="60"/>
      <c r="AB69" s="60"/>
      <c r="AC69" s="60"/>
      <c r="AD69" s="60"/>
      <c r="AE69" s="60"/>
      <c r="AF69" s="60"/>
      <c r="AG69" s="60"/>
    </row>
    <row r="70" spans="1:33" x14ac:dyDescent="0.25">
      <c r="A70" s="60"/>
      <c r="B70" s="60"/>
      <c r="C70" s="60"/>
      <c r="D70" s="60"/>
      <c r="E70" s="60"/>
      <c r="F70" s="60"/>
      <c r="G70" s="60"/>
      <c r="H70" s="60"/>
      <c r="I70" s="60"/>
      <c r="J70" s="60"/>
      <c r="K70" s="60"/>
      <c r="L70" s="60"/>
      <c r="M70" s="60"/>
      <c r="N70" s="60"/>
      <c r="O70" s="60"/>
      <c r="P70" s="60"/>
      <c r="Q70" s="60"/>
      <c r="R70" s="60"/>
      <c r="S70" s="60"/>
      <c r="T70" s="60"/>
      <c r="U70" s="60"/>
      <c r="V70" s="60"/>
      <c r="W70" s="60"/>
      <c r="X70" s="60"/>
      <c r="Y70" s="60"/>
      <c r="Z70" s="60"/>
      <c r="AA70" s="60"/>
      <c r="AB70" s="60"/>
      <c r="AC70" s="60"/>
      <c r="AD70" s="60"/>
      <c r="AE70" s="60"/>
      <c r="AF70" s="60"/>
      <c r="AG70" s="60"/>
    </row>
    <row r="71" spans="1:33" x14ac:dyDescent="0.25">
      <c r="A71" s="60"/>
      <c r="B71" s="60"/>
      <c r="C71" s="60"/>
      <c r="D71" s="60"/>
      <c r="E71" s="60"/>
      <c r="F71" s="60"/>
      <c r="G71" s="60"/>
      <c r="H71" s="60"/>
      <c r="I71" s="60"/>
      <c r="J71" s="60"/>
      <c r="K71" s="60"/>
      <c r="L71" s="60"/>
      <c r="M71" s="60"/>
      <c r="N71" s="60"/>
      <c r="O71" s="60"/>
      <c r="P71" s="60"/>
      <c r="Q71" s="60"/>
      <c r="R71" s="60"/>
      <c r="S71" s="60"/>
      <c r="T71" s="60"/>
      <c r="U71" s="60"/>
      <c r="V71" s="60"/>
      <c r="W71" s="60"/>
      <c r="X71" s="60"/>
      <c r="Y71" s="60"/>
      <c r="Z71" s="60"/>
      <c r="AA71" s="60"/>
      <c r="AB71" s="60"/>
      <c r="AC71" s="60"/>
      <c r="AD71" s="60"/>
      <c r="AE71" s="60"/>
      <c r="AF71" s="60"/>
      <c r="AG71" s="60"/>
    </row>
    <row r="72" spans="1:33" x14ac:dyDescent="0.25">
      <c r="A72" s="60"/>
      <c r="B72" s="60"/>
      <c r="C72" s="60"/>
      <c r="D72" s="60"/>
      <c r="E72" s="60"/>
      <c r="F72" s="60"/>
      <c r="G72" s="60"/>
      <c r="H72" s="60"/>
      <c r="I72" s="60"/>
      <c r="J72" s="60"/>
      <c r="K72" s="60"/>
      <c r="L72" s="60"/>
      <c r="M72" s="60"/>
      <c r="N72" s="60"/>
      <c r="O72" s="60"/>
      <c r="P72" s="60"/>
      <c r="Q72" s="60"/>
      <c r="R72" s="60"/>
      <c r="S72" s="60"/>
      <c r="T72" s="60"/>
      <c r="U72" s="60"/>
      <c r="V72" s="60"/>
      <c r="W72" s="60"/>
      <c r="X72" s="60"/>
      <c r="Y72" s="60"/>
      <c r="Z72" s="60"/>
      <c r="AA72" s="60"/>
      <c r="AB72" s="60"/>
      <c r="AC72" s="60"/>
      <c r="AD72" s="60"/>
      <c r="AE72" s="60"/>
      <c r="AF72" s="60"/>
      <c r="AG72" s="60"/>
    </row>
    <row r="73" spans="1:33" x14ac:dyDescent="0.25">
      <c r="A73" s="60"/>
      <c r="B73" s="60"/>
      <c r="C73" s="60"/>
      <c r="D73" s="60"/>
      <c r="E73" s="60"/>
      <c r="F73" s="60"/>
      <c r="G73" s="60"/>
      <c r="H73" s="60"/>
      <c r="I73" s="60"/>
      <c r="J73" s="60"/>
      <c r="K73" s="60"/>
      <c r="L73" s="60"/>
      <c r="M73" s="60"/>
      <c r="N73" s="60"/>
      <c r="O73" s="60"/>
      <c r="P73" s="60"/>
      <c r="Q73" s="60"/>
      <c r="R73" s="60"/>
      <c r="S73" s="60"/>
      <c r="T73" s="60"/>
      <c r="U73" s="60"/>
      <c r="V73" s="60"/>
      <c r="W73" s="60"/>
      <c r="X73" s="60"/>
      <c r="Y73" s="60"/>
      <c r="Z73" s="60"/>
      <c r="AA73" s="60"/>
      <c r="AB73" s="60"/>
      <c r="AC73" s="60"/>
      <c r="AD73" s="60"/>
      <c r="AE73" s="60"/>
      <c r="AF73" s="60"/>
      <c r="AG73" s="60"/>
    </row>
    <row r="74" spans="1:33" x14ac:dyDescent="0.25">
      <c r="A74" s="60"/>
      <c r="B74" s="60"/>
      <c r="C74" s="60"/>
      <c r="D74" s="60"/>
      <c r="E74" s="60"/>
      <c r="F74" s="60"/>
      <c r="G74" s="60"/>
      <c r="H74" s="60"/>
      <c r="I74" s="60"/>
      <c r="J74" s="60"/>
      <c r="K74" s="60"/>
      <c r="L74" s="60"/>
      <c r="M74" s="60"/>
      <c r="N74" s="60"/>
      <c r="O74" s="60"/>
      <c r="P74" s="60"/>
      <c r="Q74" s="60"/>
      <c r="R74" s="60"/>
      <c r="S74" s="60"/>
      <c r="T74" s="60"/>
      <c r="U74" s="60"/>
      <c r="V74" s="60"/>
      <c r="W74" s="60"/>
      <c r="X74" s="60"/>
      <c r="Y74" s="60"/>
      <c r="Z74" s="60"/>
      <c r="AA74" s="60"/>
      <c r="AB74" s="60"/>
      <c r="AC74" s="60"/>
      <c r="AD74" s="60"/>
      <c r="AE74" s="60"/>
      <c r="AF74" s="60"/>
      <c r="AG74" s="60"/>
    </row>
    <row r="75" spans="1:33" ht="13.8" thickBot="1" x14ac:dyDescent="0.3">
      <c r="C75" s="60"/>
      <c r="D75" s="60"/>
      <c r="E75" s="60"/>
      <c r="F75" s="60"/>
      <c r="G75" s="60"/>
      <c r="H75" s="60"/>
      <c r="I75" s="60"/>
      <c r="J75" s="60"/>
    </row>
    <row r="76" spans="1:33" ht="13.8" thickBot="1" x14ac:dyDescent="0.3">
      <c r="B76" s="80"/>
      <c r="K76" s="82"/>
    </row>
    <row r="77" spans="1:33" ht="18" thickBot="1" x14ac:dyDescent="0.35">
      <c r="B77" s="84"/>
      <c r="C77" s="77" t="s">
        <v>57</v>
      </c>
      <c r="D77" s="81"/>
      <c r="E77" s="81"/>
      <c r="F77" s="81"/>
      <c r="G77" s="81"/>
      <c r="H77" s="81"/>
      <c r="I77" s="81"/>
      <c r="J77" s="81"/>
      <c r="K77" s="85"/>
    </row>
    <row r="78" spans="1:33" x14ac:dyDescent="0.25">
      <c r="B78" s="84"/>
      <c r="C78" s="245" t="s">
        <v>58</v>
      </c>
      <c r="D78" s="246"/>
      <c r="E78" s="246"/>
      <c r="F78" s="246"/>
      <c r="G78" s="246"/>
      <c r="H78" s="246"/>
      <c r="I78" s="246"/>
      <c r="J78" s="247"/>
      <c r="K78" s="85"/>
    </row>
    <row r="79" spans="1:33" ht="13.8" thickBot="1" x14ac:dyDescent="0.3">
      <c r="B79" s="84"/>
      <c r="C79" s="248"/>
      <c r="D79" s="249"/>
      <c r="E79" s="249"/>
      <c r="F79" s="249"/>
      <c r="G79" s="249"/>
      <c r="H79" s="249"/>
      <c r="I79" s="249"/>
      <c r="J79" s="250"/>
      <c r="K79" s="85"/>
    </row>
    <row r="80" spans="1:33" x14ac:dyDescent="0.25">
      <c r="B80" s="67"/>
      <c r="C80" s="260" t="s">
        <v>59</v>
      </c>
      <c r="D80" s="261"/>
      <c r="E80" s="261"/>
      <c r="F80" s="261"/>
      <c r="G80" s="261"/>
      <c r="H80" s="261"/>
      <c r="I80" s="261"/>
      <c r="J80" s="262"/>
      <c r="K80" s="85"/>
    </row>
    <row r="81" spans="2:11" ht="13.8" thickBot="1" x14ac:dyDescent="0.3">
      <c r="B81" s="67"/>
      <c r="C81" s="263"/>
      <c r="D81" s="264"/>
      <c r="E81" s="264"/>
      <c r="F81" s="264"/>
      <c r="G81" s="264"/>
      <c r="H81" s="264"/>
      <c r="I81" s="264"/>
      <c r="J81" s="265"/>
      <c r="K81" s="85"/>
    </row>
    <row r="82" spans="2:11" x14ac:dyDescent="0.25">
      <c r="B82" s="67"/>
      <c r="C82" s="245" t="s">
        <v>60</v>
      </c>
      <c r="D82" s="246"/>
      <c r="E82" s="246"/>
      <c r="F82" s="246"/>
      <c r="G82" s="246"/>
      <c r="H82" s="246"/>
      <c r="I82" s="246"/>
      <c r="J82" s="247"/>
      <c r="K82" s="71"/>
    </row>
    <row r="83" spans="2:11" ht="13.8" thickBot="1" x14ac:dyDescent="0.3">
      <c r="B83" s="67"/>
      <c r="C83" s="248"/>
      <c r="D83" s="249"/>
      <c r="E83" s="249"/>
      <c r="F83" s="249"/>
      <c r="G83" s="249"/>
      <c r="H83" s="249"/>
      <c r="I83" s="249"/>
      <c r="J83" s="250"/>
      <c r="K83" s="71"/>
    </row>
    <row r="84" spans="2:11" ht="13.8" thickBot="1" x14ac:dyDescent="0.3">
      <c r="B84" s="73"/>
      <c r="C84" s="257" t="s">
        <v>61</v>
      </c>
      <c r="D84" s="258"/>
      <c r="E84" s="258"/>
      <c r="F84" s="258"/>
      <c r="G84" s="258"/>
      <c r="H84" s="258"/>
      <c r="I84" s="258"/>
      <c r="J84" s="259"/>
      <c r="K84" s="76"/>
    </row>
    <row r="85" spans="2:11" ht="13.8" thickBot="1" x14ac:dyDescent="0.3">
      <c r="C85" s="75"/>
      <c r="D85" s="75"/>
      <c r="E85" s="75"/>
      <c r="F85" s="75"/>
      <c r="G85" s="75"/>
      <c r="H85" s="75"/>
      <c r="I85" s="75"/>
      <c r="J85" s="75"/>
    </row>
  </sheetData>
  <mergeCells count="25">
    <mergeCell ref="C13:J13"/>
    <mergeCell ref="N12:U13"/>
    <mergeCell ref="C4:U4"/>
    <mergeCell ref="C5:U5"/>
    <mergeCell ref="C6:U6"/>
    <mergeCell ref="C7:U7"/>
    <mergeCell ref="N15:U17"/>
    <mergeCell ref="C20:J20"/>
    <mergeCell ref="C23:J23"/>
    <mergeCell ref="C21:J21"/>
    <mergeCell ref="C78:J79"/>
    <mergeCell ref="C84:J84"/>
    <mergeCell ref="C80:J81"/>
    <mergeCell ref="C25:J26"/>
    <mergeCell ref="C24:J24"/>
    <mergeCell ref="C31:J31"/>
    <mergeCell ref="C32:J32"/>
    <mergeCell ref="C14:J14"/>
    <mergeCell ref="C34:J34"/>
    <mergeCell ref="C35:J35"/>
    <mergeCell ref="C22:J22"/>
    <mergeCell ref="C82:J83"/>
    <mergeCell ref="C17:J17"/>
    <mergeCell ref="C36:J37"/>
    <mergeCell ref="C33:J33"/>
  </mergeCells>
  <phoneticPr fontId="4" type="noConversion"/>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pageSetUpPr fitToPage="1"/>
  </sheetPr>
  <dimension ref="A1:T44"/>
  <sheetViews>
    <sheetView showGridLines="0" tabSelected="1" topLeftCell="A16" zoomScale="55" zoomScaleNormal="55" workbookViewId="0">
      <selection activeCell="L55" sqref="L55"/>
    </sheetView>
  </sheetViews>
  <sheetFormatPr defaultColWidth="9.109375" defaultRowHeight="13.2" x14ac:dyDescent="0.25"/>
  <cols>
    <col min="1" max="2" width="18.33203125" style="17" customWidth="1"/>
    <col min="3" max="3" width="18.44140625" style="17" customWidth="1"/>
    <col min="4" max="6" width="18.33203125" style="17" customWidth="1"/>
    <col min="7" max="7" width="19.109375" style="17" customWidth="1"/>
    <col min="8" max="9" width="18.33203125" style="17" customWidth="1"/>
    <col min="10" max="10" width="18.44140625" style="17" customWidth="1"/>
    <col min="11" max="11" width="18.33203125" style="17" customWidth="1"/>
    <col min="12" max="15" width="18.44140625" style="17" customWidth="1"/>
    <col min="16" max="16384" width="9.109375" style="17"/>
  </cols>
  <sheetData>
    <row r="1" spans="1:17" ht="45.15" customHeight="1" thickBot="1" x14ac:dyDescent="0.3">
      <c r="A1" s="291" t="s">
        <v>7</v>
      </c>
      <c r="B1" s="292"/>
      <c r="C1" s="292"/>
      <c r="D1" s="292"/>
      <c r="E1" s="292"/>
      <c r="F1" s="292"/>
      <c r="G1" s="292"/>
      <c r="H1" s="292"/>
      <c r="I1" s="292"/>
      <c r="J1" s="292"/>
      <c r="K1" s="292"/>
      <c r="L1" s="292"/>
      <c r="M1" s="293"/>
      <c r="N1" s="96"/>
      <c r="O1" s="97"/>
    </row>
    <row r="2" spans="1:17" s="19" customFormat="1" ht="23.25" customHeight="1" thickBot="1" x14ac:dyDescent="0.3">
      <c r="A2" s="213" t="s">
        <v>0</v>
      </c>
      <c r="B2" s="106">
        <v>41358</v>
      </c>
      <c r="C2" s="221" t="s">
        <v>150</v>
      </c>
      <c r="D2" s="16" t="s">
        <v>33</v>
      </c>
      <c r="E2" s="308">
        <f>Data!B5</f>
        <v>125</v>
      </c>
      <c r="F2" s="309"/>
      <c r="G2" s="309"/>
      <c r="H2" s="306" t="s">
        <v>53</v>
      </c>
      <c r="I2" s="306"/>
      <c r="J2" s="306"/>
      <c r="K2" s="306"/>
      <c r="L2" s="354" t="s">
        <v>151</v>
      </c>
      <c r="M2" s="355" t="s">
        <v>152</v>
      </c>
      <c r="N2" s="18"/>
      <c r="O2" s="99"/>
    </row>
    <row r="3" spans="1:17" s="19" customFormat="1" ht="21" customHeight="1" thickBot="1" x14ac:dyDescent="0.3">
      <c r="A3" s="214" t="s">
        <v>149</v>
      </c>
      <c r="B3" s="107" t="s">
        <v>217</v>
      </c>
      <c r="C3" s="222" t="s">
        <v>128</v>
      </c>
      <c r="D3" s="16" t="s">
        <v>28</v>
      </c>
      <c r="E3" s="310"/>
      <c r="F3" s="311"/>
      <c r="G3" s="311"/>
      <c r="H3" s="307"/>
      <c r="I3" s="307"/>
      <c r="J3" s="307"/>
      <c r="K3" s="307"/>
      <c r="L3" s="313"/>
      <c r="M3" s="356"/>
      <c r="N3" s="18"/>
      <c r="O3" s="99"/>
    </row>
    <row r="4" spans="1:17" s="19" customFormat="1" ht="21" customHeight="1" thickBot="1" x14ac:dyDescent="0.3">
      <c r="A4" s="323" t="s">
        <v>26</v>
      </c>
      <c r="B4" s="215"/>
      <c r="C4" s="219" t="s">
        <v>25</v>
      </c>
      <c r="D4" s="220" t="s">
        <v>6</v>
      </c>
      <c r="E4" s="312" t="s">
        <v>24</v>
      </c>
      <c r="F4" s="314"/>
      <c r="G4" s="312" t="s">
        <v>23</v>
      </c>
      <c r="H4" s="313"/>
      <c r="I4" s="313"/>
      <c r="J4" s="313"/>
      <c r="K4" s="313"/>
      <c r="L4" s="313"/>
      <c r="M4" s="314"/>
      <c r="N4" s="18"/>
      <c r="O4" s="99"/>
    </row>
    <row r="5" spans="1:17" s="19" customFormat="1" ht="50.1" customHeight="1" x14ac:dyDescent="0.25">
      <c r="A5" s="324"/>
      <c r="B5" s="216" t="s">
        <v>229</v>
      </c>
      <c r="C5" s="186">
        <f ca="1">Data!BD52</f>
        <v>0</v>
      </c>
      <c r="D5" s="187">
        <f ca="1">Data!BD53</f>
        <v>108.408095720926</v>
      </c>
      <c r="E5" s="223" t="s">
        <v>124</v>
      </c>
      <c r="F5" s="24">
        <v>26</v>
      </c>
      <c r="G5" s="226" t="s">
        <v>142</v>
      </c>
      <c r="H5" s="155">
        <v>94.3</v>
      </c>
      <c r="I5" s="300" t="s">
        <v>145</v>
      </c>
      <c r="J5" s="301"/>
      <c r="K5" s="158">
        <v>213.8</v>
      </c>
      <c r="L5" s="223" t="s">
        <v>134</v>
      </c>
      <c r="M5" s="27" t="s">
        <v>123</v>
      </c>
      <c r="N5" s="18"/>
      <c r="O5" s="99"/>
    </row>
    <row r="6" spans="1:17" s="19" customFormat="1" ht="50.1" customHeight="1" x14ac:dyDescent="0.25">
      <c r="A6" s="324"/>
      <c r="B6" s="217" t="s">
        <v>230</v>
      </c>
      <c r="C6" s="188">
        <f ca="1">Data!BD54</f>
        <v>2340.10855707061</v>
      </c>
      <c r="D6" s="189">
        <f ca="1">Data!BD55</f>
        <v>1510.7744720567318</v>
      </c>
      <c r="E6" s="224" t="s">
        <v>125</v>
      </c>
      <c r="F6" s="25">
        <v>23</v>
      </c>
      <c r="G6" s="226" t="s">
        <v>143</v>
      </c>
      <c r="H6" s="156">
        <v>83</v>
      </c>
      <c r="I6" s="302" t="s">
        <v>146</v>
      </c>
      <c r="J6" s="303"/>
      <c r="K6" s="156">
        <v>185.2</v>
      </c>
      <c r="L6" s="228" t="s">
        <v>126</v>
      </c>
      <c r="M6" s="159">
        <v>290</v>
      </c>
      <c r="N6" s="18"/>
      <c r="O6" s="99"/>
      <c r="Q6" s="17"/>
    </row>
    <row r="7" spans="1:17" s="19" customFormat="1" ht="50.1" customHeight="1" thickBot="1" x14ac:dyDescent="0.3">
      <c r="A7" s="325"/>
      <c r="B7" s="218" t="s">
        <v>1</v>
      </c>
      <c r="C7" s="190">
        <f ca="1">Data!BD56</f>
        <v>23811.108557070613</v>
      </c>
      <c r="D7" s="191">
        <f ca="1">Data!BD57</f>
        <v>35623.902880971611</v>
      </c>
      <c r="E7" s="225" t="s">
        <v>160</v>
      </c>
      <c r="F7" s="26" t="s">
        <v>103</v>
      </c>
      <c r="G7" s="227" t="s">
        <v>144</v>
      </c>
      <c r="H7" s="157">
        <v>63</v>
      </c>
      <c r="I7" s="304" t="s">
        <v>147</v>
      </c>
      <c r="J7" s="305"/>
      <c r="K7" s="157">
        <v>192.2</v>
      </c>
      <c r="L7" s="229" t="s">
        <v>127</v>
      </c>
      <c r="M7" s="160">
        <v>2.4900000000000002</v>
      </c>
      <c r="N7" s="104"/>
      <c r="O7" s="105"/>
      <c r="Q7" s="17"/>
    </row>
    <row r="8" spans="1:17" ht="39" customHeight="1" x14ac:dyDescent="0.25">
      <c r="A8" s="318" t="s">
        <v>8</v>
      </c>
      <c r="B8" s="301"/>
      <c r="C8" s="319"/>
      <c r="D8" s="320" t="s">
        <v>148</v>
      </c>
      <c r="E8" s="321"/>
      <c r="F8" s="321"/>
      <c r="G8" s="321"/>
      <c r="H8" s="321"/>
      <c r="I8" s="321"/>
      <c r="J8" s="321"/>
      <c r="K8" s="321"/>
      <c r="L8" s="321"/>
      <c r="M8" s="321"/>
      <c r="N8" s="321"/>
      <c r="O8" s="322"/>
    </row>
    <row r="9" spans="1:17" ht="39" customHeight="1" x14ac:dyDescent="0.25">
      <c r="A9" s="365" t="s">
        <v>9</v>
      </c>
      <c r="B9" s="366"/>
      <c r="C9" s="367"/>
      <c r="D9" s="297" t="s">
        <v>135</v>
      </c>
      <c r="E9" s="298"/>
      <c r="F9" s="298"/>
      <c r="G9" s="298"/>
      <c r="H9" s="298"/>
      <c r="I9" s="298"/>
      <c r="J9" s="298"/>
      <c r="K9" s="298"/>
      <c r="L9" s="298"/>
      <c r="M9" s="298"/>
      <c r="N9" s="298"/>
      <c r="O9" s="299"/>
    </row>
    <row r="10" spans="1:17" ht="39" customHeight="1" x14ac:dyDescent="0.25">
      <c r="A10" s="294" t="s">
        <v>10</v>
      </c>
      <c r="B10" s="295"/>
      <c r="C10" s="296"/>
      <c r="D10" s="297" t="s">
        <v>207</v>
      </c>
      <c r="E10" s="298"/>
      <c r="F10" s="298"/>
      <c r="G10" s="298"/>
      <c r="H10" s="298"/>
      <c r="I10" s="298"/>
      <c r="J10" s="298"/>
      <c r="K10" s="298"/>
      <c r="L10" s="298"/>
      <c r="M10" s="298"/>
      <c r="N10" s="298"/>
      <c r="O10" s="299"/>
    </row>
    <row r="11" spans="1:17" ht="39" customHeight="1" x14ac:dyDescent="0.25">
      <c r="A11" s="294" t="s">
        <v>11</v>
      </c>
      <c r="B11" s="295"/>
      <c r="C11" s="296"/>
      <c r="D11" s="297" t="s">
        <v>136</v>
      </c>
      <c r="E11" s="298"/>
      <c r="F11" s="298"/>
      <c r="G11" s="298"/>
      <c r="H11" s="298"/>
      <c r="I11" s="298"/>
      <c r="J11" s="298"/>
      <c r="K11" s="298"/>
      <c r="L11" s="298"/>
      <c r="M11" s="298"/>
      <c r="N11" s="298"/>
      <c r="O11" s="299"/>
    </row>
    <row r="12" spans="1:17" ht="39" customHeight="1" x14ac:dyDescent="0.25">
      <c r="A12" s="294" t="s">
        <v>12</v>
      </c>
      <c r="B12" s="295"/>
      <c r="C12" s="296"/>
      <c r="D12" s="315" t="s">
        <v>161</v>
      </c>
      <c r="E12" s="316"/>
      <c r="F12" s="316"/>
      <c r="G12" s="316"/>
      <c r="H12" s="316"/>
      <c r="I12" s="316"/>
      <c r="J12" s="316"/>
      <c r="K12" s="316"/>
      <c r="L12" s="316"/>
      <c r="M12" s="316"/>
      <c r="N12" s="316"/>
      <c r="O12" s="317"/>
    </row>
    <row r="13" spans="1:17" ht="39" customHeight="1" x14ac:dyDescent="0.25">
      <c r="A13" s="294" t="s">
        <v>13</v>
      </c>
      <c r="B13" s="295"/>
      <c r="C13" s="296"/>
      <c r="D13" s="297" t="s">
        <v>139</v>
      </c>
      <c r="E13" s="298"/>
      <c r="F13" s="298"/>
      <c r="G13" s="298"/>
      <c r="H13" s="298"/>
      <c r="I13" s="298"/>
      <c r="J13" s="298"/>
      <c r="K13" s="298"/>
      <c r="L13" s="298"/>
      <c r="M13" s="298"/>
      <c r="N13" s="298"/>
      <c r="O13" s="299"/>
    </row>
    <row r="14" spans="1:17" ht="39" customHeight="1" x14ac:dyDescent="0.25">
      <c r="A14" s="294" t="s">
        <v>138</v>
      </c>
      <c r="B14" s="295"/>
      <c r="C14" s="296"/>
      <c r="D14" s="297" t="s">
        <v>137</v>
      </c>
      <c r="E14" s="298"/>
      <c r="F14" s="298"/>
      <c r="G14" s="298"/>
      <c r="H14" s="298"/>
      <c r="I14" s="298"/>
      <c r="J14" s="298"/>
      <c r="K14" s="298"/>
      <c r="L14" s="298"/>
      <c r="M14" s="298"/>
      <c r="N14" s="298"/>
      <c r="O14" s="299"/>
    </row>
    <row r="15" spans="1:17" ht="39" customHeight="1" x14ac:dyDescent="0.25">
      <c r="A15" s="294" t="s">
        <v>14</v>
      </c>
      <c r="B15" s="295"/>
      <c r="C15" s="296"/>
      <c r="D15" s="297" t="s">
        <v>140</v>
      </c>
      <c r="E15" s="298"/>
      <c r="F15" s="298"/>
      <c r="G15" s="298"/>
      <c r="H15" s="298"/>
      <c r="I15" s="298"/>
      <c r="J15" s="298"/>
      <c r="K15" s="298"/>
      <c r="L15" s="298"/>
      <c r="M15" s="298"/>
      <c r="N15" s="298"/>
      <c r="O15" s="299"/>
    </row>
    <row r="16" spans="1:17" ht="39" customHeight="1" thickBot="1" x14ac:dyDescent="0.3">
      <c r="A16" s="368" t="s">
        <v>30</v>
      </c>
      <c r="B16" s="369"/>
      <c r="C16" s="370"/>
      <c r="D16" s="359" t="s">
        <v>141</v>
      </c>
      <c r="E16" s="360"/>
      <c r="F16" s="360"/>
      <c r="G16" s="360"/>
      <c r="H16" s="360"/>
      <c r="I16" s="360"/>
      <c r="J16" s="360"/>
      <c r="K16" s="360"/>
      <c r="L16" s="360"/>
      <c r="M16" s="360"/>
      <c r="N16" s="360"/>
      <c r="O16" s="361"/>
    </row>
    <row r="17" spans="1:20" s="21" customFormat="1" ht="48" customHeight="1" thickBot="1" x14ac:dyDescent="0.3">
      <c r="A17" s="371" t="s">
        <v>90</v>
      </c>
      <c r="B17" s="372"/>
      <c r="C17" s="372"/>
      <c r="D17" s="328"/>
      <c r="E17" s="329"/>
      <c r="F17" s="330"/>
      <c r="G17" s="328" t="s">
        <v>5</v>
      </c>
      <c r="H17" s="329"/>
      <c r="I17" s="330"/>
      <c r="J17" s="328" t="s">
        <v>236</v>
      </c>
      <c r="K17" s="329"/>
      <c r="L17" s="330"/>
      <c r="M17" s="328" t="s">
        <v>89</v>
      </c>
      <c r="N17" s="329"/>
      <c r="O17" s="330"/>
    </row>
    <row r="18" spans="1:20" ht="21" customHeight="1" thickBot="1" x14ac:dyDescent="0.35">
      <c r="A18" s="230" t="s">
        <v>91</v>
      </c>
      <c r="B18" s="231" t="s">
        <v>25</v>
      </c>
      <c r="C18" s="231" t="s">
        <v>6</v>
      </c>
      <c r="D18" s="232" t="s">
        <v>92</v>
      </c>
      <c r="E18" s="231" t="s">
        <v>25</v>
      </c>
      <c r="F18" s="231" t="s">
        <v>6</v>
      </c>
      <c r="G18" s="233" t="s">
        <v>93</v>
      </c>
      <c r="H18" s="231" t="s">
        <v>25</v>
      </c>
      <c r="I18" s="231" t="s">
        <v>6</v>
      </c>
      <c r="J18" s="233" t="s">
        <v>94</v>
      </c>
      <c r="K18" s="231" t="s">
        <v>25</v>
      </c>
      <c r="L18" s="231" t="s">
        <v>6</v>
      </c>
      <c r="M18" s="233" t="s">
        <v>206</v>
      </c>
      <c r="N18" s="231" t="s">
        <v>25</v>
      </c>
      <c r="O18" s="231" t="s">
        <v>6</v>
      </c>
    </row>
    <row r="19" spans="1:20" ht="21" customHeight="1" thickBot="1" x14ac:dyDescent="0.35">
      <c r="A19" s="230" t="s">
        <v>87</v>
      </c>
      <c r="B19" s="180">
        <f ca="1">Data!BD12</f>
        <v>0</v>
      </c>
      <c r="C19" s="180">
        <f ca="1">Data!BD15</f>
        <v>0</v>
      </c>
      <c r="D19" s="233" t="s">
        <v>87</v>
      </c>
      <c r="E19" s="180">
        <f ca="1">Data!BD19</f>
        <v>0</v>
      </c>
      <c r="F19" s="180">
        <f ca="1">Data!BD22</f>
        <v>0</v>
      </c>
      <c r="G19" s="233" t="s">
        <v>87</v>
      </c>
      <c r="H19" s="180">
        <f ca="1">Data!BD26</f>
        <v>0</v>
      </c>
      <c r="I19" s="180">
        <f ca="1">Data!BD29</f>
        <v>0</v>
      </c>
      <c r="J19" s="233" t="s">
        <v>87</v>
      </c>
      <c r="K19" s="180">
        <f ca="1">Data!BD33</f>
        <v>0</v>
      </c>
      <c r="L19" s="180">
        <f ca="1">Data!BD36</f>
        <v>0</v>
      </c>
      <c r="M19" s="233" t="s">
        <v>87</v>
      </c>
      <c r="N19" s="180">
        <f ca="1">Data!BD40</f>
        <v>0</v>
      </c>
      <c r="O19" s="180">
        <f ca="1">Data!BD43</f>
        <v>4.1266469660927099</v>
      </c>
    </row>
    <row r="20" spans="1:20" ht="21" customHeight="1" x14ac:dyDescent="0.3">
      <c r="A20" s="331" t="s">
        <v>47</v>
      </c>
      <c r="B20" s="332"/>
      <c r="C20" s="332"/>
      <c r="D20" s="331" t="s">
        <v>47</v>
      </c>
      <c r="E20" s="332"/>
      <c r="F20" s="333"/>
      <c r="G20" s="331" t="s">
        <v>47</v>
      </c>
      <c r="H20" s="332"/>
      <c r="I20" s="333"/>
      <c r="J20" s="331" t="s">
        <v>47</v>
      </c>
      <c r="K20" s="332"/>
      <c r="L20" s="333"/>
      <c r="M20" s="331" t="s">
        <v>47</v>
      </c>
      <c r="N20" s="332"/>
      <c r="O20" s="333"/>
    </row>
    <row r="21" spans="1:20" ht="21" customHeight="1" x14ac:dyDescent="0.25">
      <c r="A21" s="334" t="s">
        <v>209</v>
      </c>
      <c r="B21" s="335"/>
      <c r="C21" s="336"/>
      <c r="D21" s="334"/>
      <c r="E21" s="335"/>
      <c r="F21" s="336"/>
      <c r="G21" s="334" t="s">
        <v>208</v>
      </c>
      <c r="H21" s="335"/>
      <c r="I21" s="336"/>
      <c r="J21" s="334"/>
      <c r="K21" s="335"/>
      <c r="L21" s="336"/>
      <c r="M21" s="334"/>
      <c r="N21" s="335"/>
      <c r="O21" s="336"/>
    </row>
    <row r="22" spans="1:20" ht="21" customHeight="1" x14ac:dyDescent="0.25">
      <c r="A22" s="337"/>
      <c r="B22" s="338"/>
      <c r="C22" s="339"/>
      <c r="D22" s="337"/>
      <c r="E22" s="338"/>
      <c r="F22" s="339"/>
      <c r="G22" s="337"/>
      <c r="H22" s="338"/>
      <c r="I22" s="339"/>
      <c r="J22" s="337"/>
      <c r="K22" s="338"/>
      <c r="L22" s="339"/>
      <c r="M22" s="337"/>
      <c r="N22" s="338"/>
      <c r="O22" s="339"/>
    </row>
    <row r="23" spans="1:20" ht="21" customHeight="1" x14ac:dyDescent="0.25">
      <c r="A23" s="337"/>
      <c r="B23" s="338"/>
      <c r="C23" s="339"/>
      <c r="D23" s="337"/>
      <c r="E23" s="338"/>
      <c r="F23" s="339"/>
      <c r="G23" s="337"/>
      <c r="H23" s="338"/>
      <c r="I23" s="339"/>
      <c r="J23" s="337"/>
      <c r="K23" s="338"/>
      <c r="L23" s="339"/>
      <c r="M23" s="337"/>
      <c r="N23" s="338"/>
      <c r="O23" s="339"/>
    </row>
    <row r="24" spans="1:20" ht="21" customHeight="1" x14ac:dyDescent="0.25">
      <c r="A24" s="337"/>
      <c r="B24" s="338"/>
      <c r="C24" s="339"/>
      <c r="D24" s="337"/>
      <c r="E24" s="338"/>
      <c r="F24" s="339"/>
      <c r="G24" s="337"/>
      <c r="H24" s="338"/>
      <c r="I24" s="339"/>
      <c r="J24" s="337"/>
      <c r="K24" s="338"/>
      <c r="L24" s="339"/>
      <c r="M24" s="337"/>
      <c r="N24" s="338"/>
      <c r="O24" s="339"/>
    </row>
    <row r="25" spans="1:20" ht="21" customHeight="1" x14ac:dyDescent="0.25">
      <c r="A25" s="337"/>
      <c r="B25" s="338"/>
      <c r="C25" s="339"/>
      <c r="D25" s="337"/>
      <c r="E25" s="338"/>
      <c r="F25" s="339"/>
      <c r="G25" s="337"/>
      <c r="H25" s="338"/>
      <c r="I25" s="339"/>
      <c r="J25" s="337"/>
      <c r="K25" s="338"/>
      <c r="L25" s="339"/>
      <c r="M25" s="337"/>
      <c r="N25" s="338"/>
      <c r="O25" s="339"/>
    </row>
    <row r="26" spans="1:20" ht="21" customHeight="1" thickBot="1" x14ac:dyDescent="0.3">
      <c r="A26" s="340"/>
      <c r="B26" s="341"/>
      <c r="C26" s="342"/>
      <c r="D26" s="340"/>
      <c r="E26" s="341"/>
      <c r="F26" s="342"/>
      <c r="G26" s="340"/>
      <c r="H26" s="341"/>
      <c r="I26" s="342"/>
      <c r="J26" s="340"/>
      <c r="K26" s="341"/>
      <c r="L26" s="342"/>
      <c r="M26" s="340"/>
      <c r="N26" s="341"/>
      <c r="O26" s="342"/>
    </row>
    <row r="27" spans="1:20" ht="21" customHeight="1" x14ac:dyDescent="0.3">
      <c r="A27" s="331" t="s">
        <v>41</v>
      </c>
      <c r="B27" s="343"/>
      <c r="C27" s="234" t="s">
        <v>42</v>
      </c>
      <c r="D27" s="331" t="s">
        <v>41</v>
      </c>
      <c r="E27" s="343"/>
      <c r="F27" s="234" t="s">
        <v>42</v>
      </c>
      <c r="G27" s="331" t="s">
        <v>41</v>
      </c>
      <c r="H27" s="343"/>
      <c r="I27" s="234" t="s">
        <v>42</v>
      </c>
      <c r="J27" s="331" t="s">
        <v>41</v>
      </c>
      <c r="K27" s="343"/>
      <c r="L27" s="234" t="s">
        <v>42</v>
      </c>
      <c r="M27" s="331" t="s">
        <v>41</v>
      </c>
      <c r="N27" s="343"/>
      <c r="O27" s="234" t="s">
        <v>42</v>
      </c>
    </row>
    <row r="28" spans="1:20" ht="21" customHeight="1" x14ac:dyDescent="0.25">
      <c r="A28" s="362" t="s">
        <v>104</v>
      </c>
      <c r="B28" s="345"/>
      <c r="C28" s="28">
        <v>230</v>
      </c>
      <c r="D28" s="348"/>
      <c r="E28" s="349"/>
      <c r="F28" s="28"/>
      <c r="G28" s="348"/>
      <c r="H28" s="349"/>
      <c r="I28" s="28"/>
      <c r="J28" s="348"/>
      <c r="K28" s="349"/>
      <c r="L28" s="28"/>
      <c r="M28" s="344"/>
      <c r="N28" s="345"/>
      <c r="O28" s="28"/>
    </row>
    <row r="29" spans="1:20" ht="21" customHeight="1" x14ac:dyDescent="0.25">
      <c r="A29" s="346" t="s">
        <v>237</v>
      </c>
      <c r="B29" s="347"/>
      <c r="C29" s="28">
        <v>56</v>
      </c>
      <c r="D29" s="348"/>
      <c r="E29" s="349"/>
      <c r="F29" s="28"/>
      <c r="G29" s="348"/>
      <c r="H29" s="349"/>
      <c r="I29" s="28"/>
      <c r="J29" s="350"/>
      <c r="K29" s="351"/>
      <c r="L29" s="28"/>
      <c r="M29" s="346"/>
      <c r="N29" s="347"/>
      <c r="O29" s="28"/>
    </row>
    <row r="30" spans="1:20" ht="21" customHeight="1" x14ac:dyDescent="0.25">
      <c r="A30" s="346" t="s">
        <v>234</v>
      </c>
      <c r="B30" s="347"/>
      <c r="C30" s="28">
        <v>19</v>
      </c>
      <c r="D30" s="348"/>
      <c r="E30" s="349"/>
      <c r="F30" s="28"/>
      <c r="G30" s="348"/>
      <c r="H30" s="349"/>
      <c r="I30" s="28"/>
      <c r="J30" s="350"/>
      <c r="K30" s="351"/>
      <c r="L30" s="28"/>
      <c r="M30" s="346"/>
      <c r="N30" s="347"/>
      <c r="O30" s="28"/>
    </row>
    <row r="31" spans="1:20" ht="21" customHeight="1" thickBot="1" x14ac:dyDescent="0.3">
      <c r="A31" s="357" t="s">
        <v>238</v>
      </c>
      <c r="B31" s="358"/>
      <c r="C31" s="29">
        <v>23</v>
      </c>
      <c r="D31" s="348"/>
      <c r="E31" s="349"/>
      <c r="F31" s="29"/>
      <c r="G31" s="348"/>
      <c r="H31" s="349"/>
      <c r="I31" s="29"/>
      <c r="J31" s="352"/>
      <c r="K31" s="353"/>
      <c r="L31" s="29"/>
      <c r="M31" s="357"/>
      <c r="N31" s="358"/>
      <c r="O31" s="29"/>
    </row>
    <row r="32" spans="1:20" ht="21" customHeight="1" x14ac:dyDescent="0.3">
      <c r="A32" s="331" t="s">
        <v>235</v>
      </c>
      <c r="B32" s="332"/>
      <c r="C32" s="333"/>
      <c r="D32" s="331" t="s">
        <v>235</v>
      </c>
      <c r="E32" s="332"/>
      <c r="F32" s="333"/>
      <c r="G32" s="331" t="s">
        <v>235</v>
      </c>
      <c r="H32" s="332"/>
      <c r="I32" s="333"/>
      <c r="J32" s="331" t="s">
        <v>235</v>
      </c>
      <c r="K32" s="332"/>
      <c r="L32" s="333"/>
      <c r="M32" s="331" t="s">
        <v>235</v>
      </c>
      <c r="N32" s="332"/>
      <c r="O32" s="333"/>
      <c r="T32" s="109"/>
    </row>
    <row r="33" spans="1:15" ht="21" customHeight="1" x14ac:dyDescent="0.3">
      <c r="A33" s="326" t="s">
        <v>91</v>
      </c>
      <c r="B33" s="327"/>
      <c r="C33" s="14" t="s">
        <v>45</v>
      </c>
      <c r="D33" s="326" t="s">
        <v>92</v>
      </c>
      <c r="E33" s="327"/>
      <c r="F33" s="14" t="s">
        <v>46</v>
      </c>
      <c r="G33" s="326" t="s">
        <v>94</v>
      </c>
      <c r="H33" s="327"/>
      <c r="I33" s="14" t="s">
        <v>45</v>
      </c>
      <c r="J33" s="326" t="s">
        <v>94</v>
      </c>
      <c r="K33" s="327"/>
      <c r="L33" s="14" t="s">
        <v>46</v>
      </c>
      <c r="M33" s="326" t="s">
        <v>206</v>
      </c>
      <c r="N33" s="327"/>
      <c r="O33" s="14" t="s">
        <v>45</v>
      </c>
    </row>
    <row r="34" spans="1:15" ht="21" customHeight="1" x14ac:dyDescent="0.3">
      <c r="A34" s="326" t="s">
        <v>96</v>
      </c>
      <c r="B34" s="327"/>
      <c r="C34" s="14" t="s">
        <v>45</v>
      </c>
      <c r="D34" s="326"/>
      <c r="E34" s="327"/>
      <c r="F34" s="14" t="s">
        <v>46</v>
      </c>
      <c r="G34" s="326" t="s">
        <v>95</v>
      </c>
      <c r="H34" s="327"/>
      <c r="I34" s="14" t="s">
        <v>45</v>
      </c>
      <c r="J34" s="326"/>
      <c r="K34" s="327"/>
      <c r="L34" s="14" t="s">
        <v>46</v>
      </c>
      <c r="M34" s="326"/>
      <c r="N34" s="327"/>
      <c r="O34" s="14" t="s">
        <v>45</v>
      </c>
    </row>
    <row r="35" spans="1:15" ht="21" customHeight="1" x14ac:dyDescent="0.3">
      <c r="A35" s="326"/>
      <c r="B35" s="327"/>
      <c r="C35" s="14" t="s">
        <v>45</v>
      </c>
      <c r="D35" s="326"/>
      <c r="E35" s="327"/>
      <c r="F35" s="14" t="s">
        <v>46</v>
      </c>
      <c r="G35" s="326"/>
      <c r="H35" s="327"/>
      <c r="I35" s="14" t="s">
        <v>46</v>
      </c>
      <c r="J35" s="326"/>
      <c r="K35" s="327"/>
      <c r="L35" s="14" t="s">
        <v>46</v>
      </c>
      <c r="M35" s="326"/>
      <c r="N35" s="327"/>
      <c r="O35" s="14" t="s">
        <v>45</v>
      </c>
    </row>
    <row r="36" spans="1:15" ht="21" customHeight="1" x14ac:dyDescent="0.3">
      <c r="A36" s="326" t="s">
        <v>115</v>
      </c>
      <c r="B36" s="327"/>
      <c r="C36" s="14" t="s">
        <v>45</v>
      </c>
      <c r="D36" s="326"/>
      <c r="E36" s="327"/>
      <c r="F36" s="14" t="s">
        <v>46</v>
      </c>
      <c r="G36" s="326" t="s">
        <v>119</v>
      </c>
      <c r="H36" s="327"/>
      <c r="I36" s="14" t="s">
        <v>45</v>
      </c>
      <c r="J36" s="326"/>
      <c r="K36" s="327"/>
      <c r="L36" s="14" t="s">
        <v>46</v>
      </c>
      <c r="M36" s="326" t="s">
        <v>115</v>
      </c>
      <c r="N36" s="327"/>
      <c r="O36" s="14" t="s">
        <v>45</v>
      </c>
    </row>
    <row r="37" spans="1:15" ht="21" customHeight="1" x14ac:dyDescent="0.3">
      <c r="A37" s="326" t="s">
        <v>157</v>
      </c>
      <c r="B37" s="327"/>
      <c r="C37" s="14" t="s">
        <v>45</v>
      </c>
      <c r="D37" s="326"/>
      <c r="E37" s="327"/>
      <c r="F37" s="14" t="s">
        <v>46</v>
      </c>
      <c r="G37" s="326" t="s">
        <v>157</v>
      </c>
      <c r="H37" s="327"/>
      <c r="I37" s="14" t="s">
        <v>45</v>
      </c>
      <c r="J37" s="326"/>
      <c r="K37" s="327"/>
      <c r="L37" s="14" t="s">
        <v>46</v>
      </c>
      <c r="M37" s="326" t="s">
        <v>157</v>
      </c>
      <c r="N37" s="327"/>
      <c r="O37" s="14" t="s">
        <v>45</v>
      </c>
    </row>
    <row r="39" spans="1:15" ht="13.8" thickBot="1" x14ac:dyDescent="0.3"/>
    <row r="40" spans="1:15" ht="15.6" x14ac:dyDescent="0.25">
      <c r="B40" s="363" t="s">
        <v>102</v>
      </c>
      <c r="C40" s="364"/>
      <c r="D40" s="93"/>
      <c r="E40" s="22"/>
    </row>
    <row r="41" spans="1:15" ht="13.2" customHeight="1" x14ac:dyDescent="0.25">
      <c r="B41" s="373" t="str">
        <f ca="1">IF(D3="N/S",(CONCATENATE(DAY(B2),"/",MONTH(B2),"/",YEAR(B2)," ",D3," Actual ",ROUND(C5,0)," t ","Forecast ",ROUND(D5,0)," t "," 24hrs ",ROUND(C6,0)," t")),(CONCATENATE(DAY(B2),"/",MONTH(B2),"/",YEAR(B2)," ",D3," Actual ",ROUND(C5,0)," t ","Forecast ",ROUND(D5,0)," t ")))</f>
        <v>25/3/2013 N/S Actual 0 t Forecast 108 t  24hrs 2340 t</v>
      </c>
      <c r="C41" s="374"/>
      <c r="D41" s="94"/>
      <c r="E41" s="23"/>
    </row>
    <row r="42" spans="1:15" ht="13.2" customHeight="1" x14ac:dyDescent="0.25">
      <c r="B42" s="373"/>
      <c r="C42" s="374"/>
      <c r="D42" s="13"/>
      <c r="E42" s="23"/>
    </row>
    <row r="43" spans="1:15" x14ac:dyDescent="0.25">
      <c r="B43" s="373"/>
      <c r="C43" s="374"/>
      <c r="D43" s="13"/>
      <c r="E43" s="23"/>
    </row>
    <row r="44" spans="1:15" ht="13.8" thickBot="1" x14ac:dyDescent="0.3">
      <c r="B44" s="375"/>
      <c r="C44" s="376"/>
      <c r="D44" s="10"/>
      <c r="E44" s="95"/>
    </row>
  </sheetData>
  <mergeCells count="101">
    <mergeCell ref="B40:C40"/>
    <mergeCell ref="A37:B37"/>
    <mergeCell ref="A9:C9"/>
    <mergeCell ref="A10:C10"/>
    <mergeCell ref="A15:C15"/>
    <mergeCell ref="A16:C16"/>
    <mergeCell ref="A17:C17"/>
    <mergeCell ref="A36:B36"/>
    <mergeCell ref="B41:C44"/>
    <mergeCell ref="D34:E34"/>
    <mergeCell ref="D35:E35"/>
    <mergeCell ref="A32:C32"/>
    <mergeCell ref="G33:H33"/>
    <mergeCell ref="D21:F26"/>
    <mergeCell ref="G21:I26"/>
    <mergeCell ref="A20:C20"/>
    <mergeCell ref="A21:C26"/>
    <mergeCell ref="A27:B27"/>
    <mergeCell ref="A34:B34"/>
    <mergeCell ref="A35:B35"/>
    <mergeCell ref="A28:B28"/>
    <mergeCell ref="A29:B29"/>
    <mergeCell ref="A30:B30"/>
    <mergeCell ref="A31:B31"/>
    <mergeCell ref="G32:I32"/>
    <mergeCell ref="D32:F32"/>
    <mergeCell ref="A33:B33"/>
    <mergeCell ref="G30:H30"/>
    <mergeCell ref="G31:H31"/>
    <mergeCell ref="D33:E33"/>
    <mergeCell ref="M29:N29"/>
    <mergeCell ref="J33:K33"/>
    <mergeCell ref="J28:K28"/>
    <mergeCell ref="J29:K29"/>
    <mergeCell ref="J30:K30"/>
    <mergeCell ref="J31:K31"/>
    <mergeCell ref="L2:L3"/>
    <mergeCell ref="M2:M3"/>
    <mergeCell ref="M30:N30"/>
    <mergeCell ref="M31:N31"/>
    <mergeCell ref="D15:O15"/>
    <mergeCell ref="D16:O16"/>
    <mergeCell ref="D28:E28"/>
    <mergeCell ref="D29:E29"/>
    <mergeCell ref="D30:E30"/>
    <mergeCell ref="D31:E31"/>
    <mergeCell ref="G28:H28"/>
    <mergeCell ref="G29:H29"/>
    <mergeCell ref="G20:I20"/>
    <mergeCell ref="D20:F20"/>
    <mergeCell ref="D36:E36"/>
    <mergeCell ref="D37:E37"/>
    <mergeCell ref="G36:H36"/>
    <mergeCell ref="M37:N37"/>
    <mergeCell ref="E4:F4"/>
    <mergeCell ref="M17:O17"/>
    <mergeCell ref="M20:O20"/>
    <mergeCell ref="M21:O26"/>
    <mergeCell ref="M27:N27"/>
    <mergeCell ref="D13:O13"/>
    <mergeCell ref="D27:E27"/>
    <mergeCell ref="G27:H27"/>
    <mergeCell ref="D17:F17"/>
    <mergeCell ref="G17:I17"/>
    <mergeCell ref="J17:L17"/>
    <mergeCell ref="J20:L20"/>
    <mergeCell ref="J21:L26"/>
    <mergeCell ref="J27:K27"/>
    <mergeCell ref="D9:O9"/>
    <mergeCell ref="D10:O10"/>
    <mergeCell ref="M33:N33"/>
    <mergeCell ref="M32:O32"/>
    <mergeCell ref="J32:L32"/>
    <mergeCell ref="M28:N28"/>
    <mergeCell ref="M34:N34"/>
    <mergeCell ref="M35:N35"/>
    <mergeCell ref="G34:H34"/>
    <mergeCell ref="G35:H35"/>
    <mergeCell ref="J34:K34"/>
    <mergeCell ref="J35:K35"/>
    <mergeCell ref="J37:K37"/>
    <mergeCell ref="M36:N36"/>
    <mergeCell ref="J36:K36"/>
    <mergeCell ref="G37:H37"/>
    <mergeCell ref="A1:M1"/>
    <mergeCell ref="A14:C14"/>
    <mergeCell ref="D14:O14"/>
    <mergeCell ref="I5:J5"/>
    <mergeCell ref="I6:J6"/>
    <mergeCell ref="I7:J7"/>
    <mergeCell ref="H2:K3"/>
    <mergeCell ref="E2:G3"/>
    <mergeCell ref="G4:M4"/>
    <mergeCell ref="A11:C11"/>
    <mergeCell ref="D11:O11"/>
    <mergeCell ref="A12:C12"/>
    <mergeCell ref="D12:O12"/>
    <mergeCell ref="A13:C13"/>
    <mergeCell ref="A8:C8"/>
    <mergeCell ref="D8:O8"/>
    <mergeCell ref="A4:A7"/>
  </mergeCells>
  <conditionalFormatting sqref="C33:C35">
    <cfRule type="cellIs" dxfId="123" priority="72" stopIfTrue="1" operator="equal">
      <formula>"OK"</formula>
    </cfRule>
    <cfRule type="cellIs" dxfId="122" priority="73" stopIfTrue="1" operator="equal">
      <formula>"U/S"</formula>
    </cfRule>
  </conditionalFormatting>
  <conditionalFormatting sqref="O33:O35">
    <cfRule type="cellIs" dxfId="121" priority="62" stopIfTrue="1" operator="equal">
      <formula>"OK"</formula>
    </cfRule>
    <cfRule type="cellIs" dxfId="120" priority="63" stopIfTrue="1" operator="equal">
      <formula>"U/S"</formula>
    </cfRule>
  </conditionalFormatting>
  <conditionalFormatting sqref="F33:F35">
    <cfRule type="cellIs" dxfId="119" priority="59" stopIfTrue="1" operator="equal">
      <formula>"OK"</formula>
    </cfRule>
    <cfRule type="cellIs" dxfId="118" priority="60" stopIfTrue="1" operator="equal">
      <formula>"U/S"</formula>
    </cfRule>
  </conditionalFormatting>
  <conditionalFormatting sqref="I33:I35">
    <cfRule type="cellIs" dxfId="117" priority="56" stopIfTrue="1" operator="equal">
      <formula>"OK"</formula>
    </cfRule>
    <cfRule type="cellIs" dxfId="116" priority="57" stopIfTrue="1" operator="equal">
      <formula>"U/S"</formula>
    </cfRule>
  </conditionalFormatting>
  <conditionalFormatting sqref="L33:L35">
    <cfRule type="cellIs" dxfId="115" priority="53" stopIfTrue="1" operator="equal">
      <formula>"OK"</formula>
    </cfRule>
    <cfRule type="cellIs" dxfId="114" priority="54" stopIfTrue="1" operator="equal">
      <formula>"U/S"</formula>
    </cfRule>
  </conditionalFormatting>
  <conditionalFormatting sqref="C36">
    <cfRule type="cellIs" dxfId="113" priority="42" stopIfTrue="1" operator="equal">
      <formula>"OK"</formula>
    </cfRule>
    <cfRule type="cellIs" dxfId="112" priority="43" stopIfTrue="1" operator="equal">
      <formula>"U/S"</formula>
    </cfRule>
  </conditionalFormatting>
  <conditionalFormatting sqref="C37">
    <cfRule type="cellIs" dxfId="111" priority="40" stopIfTrue="1" operator="equal">
      <formula>"OK"</formula>
    </cfRule>
    <cfRule type="cellIs" dxfId="110" priority="41" stopIfTrue="1" operator="equal">
      <formula>"U/S"</formula>
    </cfRule>
  </conditionalFormatting>
  <conditionalFormatting sqref="F36">
    <cfRule type="cellIs" dxfId="109" priority="38" stopIfTrue="1" operator="equal">
      <formula>"OK"</formula>
    </cfRule>
    <cfRule type="cellIs" dxfId="108" priority="39" stopIfTrue="1" operator="equal">
      <formula>"U/S"</formula>
    </cfRule>
  </conditionalFormatting>
  <conditionalFormatting sqref="F37">
    <cfRule type="cellIs" dxfId="107" priority="36" stopIfTrue="1" operator="equal">
      <formula>"OK"</formula>
    </cfRule>
    <cfRule type="cellIs" dxfId="106" priority="37" stopIfTrue="1" operator="equal">
      <formula>"U/S"</formula>
    </cfRule>
  </conditionalFormatting>
  <conditionalFormatting sqref="I36">
    <cfRule type="cellIs" dxfId="105" priority="34" stopIfTrue="1" operator="equal">
      <formula>"OK"</formula>
    </cfRule>
    <cfRule type="cellIs" dxfId="104" priority="35" stopIfTrue="1" operator="equal">
      <formula>"U/S"</formula>
    </cfRule>
  </conditionalFormatting>
  <conditionalFormatting sqref="I37">
    <cfRule type="cellIs" dxfId="103" priority="32" stopIfTrue="1" operator="equal">
      <formula>"OK"</formula>
    </cfRule>
    <cfRule type="cellIs" dxfId="102" priority="33" stopIfTrue="1" operator="equal">
      <formula>"U/S"</formula>
    </cfRule>
  </conditionalFormatting>
  <conditionalFormatting sqref="L36">
    <cfRule type="cellIs" dxfId="101" priority="30" stopIfTrue="1" operator="equal">
      <formula>"OK"</formula>
    </cfRule>
    <cfRule type="cellIs" dxfId="100" priority="31" stopIfTrue="1" operator="equal">
      <formula>"U/S"</formula>
    </cfRule>
  </conditionalFormatting>
  <conditionalFormatting sqref="L37">
    <cfRule type="cellIs" dxfId="99" priority="28" stopIfTrue="1" operator="equal">
      <formula>"OK"</formula>
    </cfRule>
    <cfRule type="cellIs" dxfId="98" priority="29" stopIfTrue="1" operator="equal">
      <formula>"U/S"</formula>
    </cfRule>
  </conditionalFormatting>
  <conditionalFormatting sqref="O36">
    <cfRule type="cellIs" dxfId="97" priority="26" stopIfTrue="1" operator="equal">
      <formula>"OK"</formula>
    </cfRule>
    <cfRule type="cellIs" dxfId="96" priority="27" stopIfTrue="1" operator="equal">
      <formula>"U/S"</formula>
    </cfRule>
  </conditionalFormatting>
  <conditionalFormatting sqref="O37">
    <cfRule type="cellIs" dxfId="95" priority="24" stopIfTrue="1" operator="equal">
      <formula>"OK"</formula>
    </cfRule>
    <cfRule type="cellIs" dxfId="94" priority="25" stopIfTrue="1" operator="equal">
      <formula>"U/S"</formula>
    </cfRule>
  </conditionalFormatting>
  <conditionalFormatting sqref="C5">
    <cfRule type="cellIs" dxfId="93" priority="16" operator="lessThan">
      <formula>$D$5</formula>
    </cfRule>
    <cfRule type="cellIs" dxfId="92" priority="17" operator="greaterThan">
      <formula>$D$5</formula>
    </cfRule>
  </conditionalFormatting>
  <conditionalFormatting sqref="C6">
    <cfRule type="cellIs" dxfId="91" priority="14" operator="lessThan">
      <formula>$D$6</formula>
    </cfRule>
    <cfRule type="cellIs" dxfId="90" priority="15" operator="greaterThan">
      <formula>$D$6</formula>
    </cfRule>
  </conditionalFormatting>
  <conditionalFormatting sqref="C7">
    <cfRule type="cellIs" dxfId="89" priority="12" operator="lessThan">
      <formula>$D$7</formula>
    </cfRule>
    <cfRule type="cellIs" dxfId="88" priority="13" operator="greaterThan">
      <formula>$D$7</formula>
    </cfRule>
  </conditionalFormatting>
  <conditionalFormatting sqref="B19">
    <cfRule type="cellIs" dxfId="87" priority="10" operator="lessThan">
      <formula>$C$19</formula>
    </cfRule>
    <cfRule type="cellIs" dxfId="86" priority="11" operator="greaterThan">
      <formula>$C$19</formula>
    </cfRule>
  </conditionalFormatting>
  <conditionalFormatting sqref="E19">
    <cfRule type="cellIs" dxfId="85" priority="8" operator="lessThan">
      <formula>$F$19</formula>
    </cfRule>
    <cfRule type="cellIs" dxfId="84" priority="9" operator="greaterThan">
      <formula>$F$19</formula>
    </cfRule>
  </conditionalFormatting>
  <conditionalFormatting sqref="H19">
    <cfRule type="cellIs" dxfId="83" priority="6" operator="lessThan">
      <formula>$I$19</formula>
    </cfRule>
    <cfRule type="cellIs" dxfId="82" priority="7" operator="greaterThan">
      <formula>$I$19</formula>
    </cfRule>
  </conditionalFormatting>
  <conditionalFormatting sqref="K19">
    <cfRule type="cellIs" dxfId="81" priority="4" operator="lessThan">
      <formula>$L$19</formula>
    </cfRule>
    <cfRule type="cellIs" dxfId="80" priority="5" operator="greaterThan">
      <formula>$L$19</formula>
    </cfRule>
  </conditionalFormatting>
  <conditionalFormatting sqref="N19">
    <cfRule type="cellIs" dxfId="79" priority="1" operator="lessThan">
      <formula>$O$19</formula>
    </cfRule>
    <cfRule type="cellIs" dxfId="78" priority="3" operator="greaterThan">
      <formula>$O$19</formula>
    </cfRule>
  </conditionalFormatting>
  <dataValidations count="4">
    <dataValidation type="list" allowBlank="1" showInputMessage="1" showErrorMessage="1" sqref="D3">
      <formula1>SHIFT</formula1>
    </dataValidation>
    <dataValidation type="list" allowBlank="1" showInputMessage="1" showErrorMessage="1" sqref="B3">
      <formula1>TIME</formula1>
    </dataValidation>
    <dataValidation type="list" allowBlank="1" showInputMessage="1" showErrorMessage="1" sqref="D2">
      <formula1>CREWS</formula1>
    </dataValidation>
    <dataValidation type="list" allowBlank="1" showInputMessage="1" showErrorMessage="1" sqref="F33:F37 I33:I37 L33:L37 C33:C37 O33:O37">
      <formula1>STATUS</formula1>
    </dataValidation>
  </dataValidations>
  <pageMargins left="0.3" right="0.38" top="0.19" bottom="0.45" header="0.5" footer="0.36"/>
  <pageSetup paperSize="8" scale="72" orientation="landscape"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Button 1">
              <controlPr defaultSize="0" print="0" autoFill="0" autoPict="0" macro="[0]!RDB_Selection_Range_To_PDF">
                <anchor moveWithCells="1" sizeWithCells="1">
                  <from>
                    <xdr:col>3</xdr:col>
                    <xdr:colOff>457200</xdr:colOff>
                    <xdr:row>40</xdr:row>
                    <xdr:rowOff>7620</xdr:rowOff>
                  </from>
                  <to>
                    <xdr:col>4</xdr:col>
                    <xdr:colOff>1112520</xdr:colOff>
                    <xdr:row>43</xdr:row>
                    <xdr:rowOff>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5">
        <x14:dataValidation type="list" allowBlank="1" showInputMessage="1" showErrorMessage="1">
          <x14:formula1>
            <xm:f>Data!$BA$64:$BA$71</xm:f>
          </x14:formula1>
          <xm:sqref>A37:B37 D37:E37 G37:H37 J37:K37 M37:N37</xm:sqref>
        </x14:dataValidation>
        <x14:dataValidation type="list" allowBlank="1" showInputMessage="1" showErrorMessage="1">
          <x14:formula1>
            <xm:f>Data!$BD$64:$BD$70</xm:f>
          </x14:formula1>
          <xm:sqref>A35:B35 D35:E35 G35:H35 J35:K35 M35:N35</xm:sqref>
        </x14:dataValidation>
        <x14:dataValidation type="list" allowBlank="1" showInputMessage="1" showErrorMessage="1">
          <x14:formula1>
            <xm:f>Data!$BB$64:$BB$74</xm:f>
          </x14:formula1>
          <xm:sqref>A36:B36 D36:E36 G36:H36 J36:K36 M36:N36</xm:sqref>
        </x14:dataValidation>
        <x14:dataValidation type="list" allowBlank="1" showInputMessage="1" showErrorMessage="1">
          <x14:formula1>
            <xm:f>Data!$AZ$64:$AZ$70</xm:f>
          </x14:formula1>
          <xm:sqref>A33:B33 D33:E33 G33:H33 J33:K33 M33:N33</xm:sqref>
        </x14:dataValidation>
        <x14:dataValidation type="list" allowBlank="1" showInputMessage="1" showErrorMessage="1">
          <x14:formula1>
            <xm:f>Data!$BD$64:$BD$70</xm:f>
          </x14:formula1>
          <xm:sqref>A34:B34 D34:E34 G34:H34 J34:K34 M34:N34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L157"/>
  <sheetViews>
    <sheetView showGridLines="0" topLeftCell="A31" zoomScale="65" zoomScaleNormal="65" workbookViewId="0">
      <selection sqref="A1:O157"/>
    </sheetView>
  </sheetViews>
  <sheetFormatPr defaultColWidth="9.109375" defaultRowHeight="13.2" x14ac:dyDescent="0.25"/>
  <cols>
    <col min="1" max="2" width="18.33203125" style="17" customWidth="1"/>
    <col min="3" max="3" width="18.44140625" style="17" customWidth="1"/>
    <col min="4" max="6" width="18.33203125" style="17" customWidth="1"/>
    <col min="7" max="7" width="19.109375" style="17" customWidth="1"/>
    <col min="8" max="9" width="18.33203125" style="17" customWidth="1"/>
    <col min="10" max="10" width="18.44140625" style="17" customWidth="1"/>
    <col min="11" max="11" width="18.33203125" style="17" customWidth="1"/>
    <col min="12" max="15" width="18.44140625" style="17" customWidth="1"/>
    <col min="16" max="16384" width="9.109375" style="17"/>
  </cols>
  <sheetData>
    <row r="1" spans="1:17" ht="45.15" customHeight="1" thickBot="1" x14ac:dyDescent="0.3">
      <c r="A1" s="291" t="s">
        <v>7</v>
      </c>
      <c r="B1" s="292"/>
      <c r="C1" s="292"/>
      <c r="D1" s="292"/>
      <c r="E1" s="292"/>
      <c r="F1" s="292"/>
      <c r="G1" s="292"/>
      <c r="H1" s="292"/>
      <c r="I1" s="292"/>
      <c r="J1" s="292"/>
      <c r="K1" s="292"/>
      <c r="L1" s="292"/>
      <c r="M1" s="293"/>
      <c r="N1" s="181"/>
      <c r="O1" s="182"/>
    </row>
    <row r="2" spans="1:17" s="19" customFormat="1" ht="23.25" customHeight="1" thickBot="1" x14ac:dyDescent="0.3">
      <c r="A2" s="213" t="s">
        <v>0</v>
      </c>
      <c r="B2" s="166">
        <f>Report!B2</f>
        <v>41358</v>
      </c>
      <c r="C2" s="221" t="s">
        <v>150</v>
      </c>
      <c r="D2" s="167" t="str">
        <f>Report!D2</f>
        <v>E</v>
      </c>
      <c r="E2" s="308">
        <f>Data!B5</f>
        <v>125</v>
      </c>
      <c r="F2" s="309"/>
      <c r="G2" s="309"/>
      <c r="H2" s="306" t="s">
        <v>53</v>
      </c>
      <c r="I2" s="306"/>
      <c r="J2" s="306"/>
      <c r="K2" s="306"/>
      <c r="L2" s="354" t="s">
        <v>151</v>
      </c>
      <c r="M2" s="410" t="str">
        <f>Report!M2</f>
        <v>K Baker</v>
      </c>
      <c r="N2" s="18"/>
      <c r="O2" s="99"/>
    </row>
    <row r="3" spans="1:17" s="19" customFormat="1" ht="21" customHeight="1" thickBot="1" x14ac:dyDescent="0.3">
      <c r="A3" s="214" t="s">
        <v>149</v>
      </c>
      <c r="B3" s="168" t="str">
        <f>Report!B3</f>
        <v>8:30am</v>
      </c>
      <c r="C3" s="222" t="s">
        <v>128</v>
      </c>
      <c r="D3" s="167" t="str">
        <f>Report!D3</f>
        <v>N/S</v>
      </c>
      <c r="E3" s="310"/>
      <c r="F3" s="311"/>
      <c r="G3" s="311"/>
      <c r="H3" s="307"/>
      <c r="I3" s="307"/>
      <c r="J3" s="307"/>
      <c r="K3" s="307"/>
      <c r="L3" s="313"/>
      <c r="M3" s="411"/>
      <c r="N3" s="18"/>
      <c r="O3" s="99"/>
    </row>
    <row r="4" spans="1:17" s="19" customFormat="1" ht="21" customHeight="1" thickBot="1" x14ac:dyDescent="0.3">
      <c r="A4" s="323" t="s">
        <v>26</v>
      </c>
      <c r="B4" s="215"/>
      <c r="C4" s="219" t="s">
        <v>25</v>
      </c>
      <c r="D4" s="220" t="s">
        <v>6</v>
      </c>
      <c r="E4" s="312" t="s">
        <v>24</v>
      </c>
      <c r="F4" s="314"/>
      <c r="G4" s="312" t="s">
        <v>23</v>
      </c>
      <c r="H4" s="313"/>
      <c r="I4" s="313"/>
      <c r="J4" s="313"/>
      <c r="K4" s="313"/>
      <c r="L4" s="313"/>
      <c r="M4" s="314"/>
      <c r="N4" s="18"/>
      <c r="O4" s="99"/>
    </row>
    <row r="5" spans="1:17" s="19" customFormat="1" ht="50.1" customHeight="1" x14ac:dyDescent="0.25">
      <c r="A5" s="324"/>
      <c r="B5" s="216" t="s">
        <v>229</v>
      </c>
      <c r="C5" s="186">
        <f ca="1">Report!C5</f>
        <v>0</v>
      </c>
      <c r="D5" s="187">
        <f ca="1">Report!D5</f>
        <v>108.408095720926</v>
      </c>
      <c r="E5" s="223" t="s">
        <v>124</v>
      </c>
      <c r="F5" s="169">
        <f>Report!F5</f>
        <v>26</v>
      </c>
      <c r="G5" s="226" t="s">
        <v>142</v>
      </c>
      <c r="H5" s="170">
        <f>Report!H5</f>
        <v>94.3</v>
      </c>
      <c r="I5" s="300" t="s">
        <v>145</v>
      </c>
      <c r="J5" s="301"/>
      <c r="K5" s="171">
        <f>Report!K5</f>
        <v>213.8</v>
      </c>
      <c r="L5" s="223" t="s">
        <v>134</v>
      </c>
      <c r="M5" s="172" t="str">
        <f>Report!M5</f>
        <v>RUNNING</v>
      </c>
      <c r="N5" s="18"/>
      <c r="O5" s="99"/>
    </row>
    <row r="6" spans="1:17" s="19" customFormat="1" ht="50.1" customHeight="1" x14ac:dyDescent="0.25">
      <c r="A6" s="324"/>
      <c r="B6" s="217" t="s">
        <v>230</v>
      </c>
      <c r="C6" s="188">
        <f ca="1">Report!C6</f>
        <v>2340.10855707061</v>
      </c>
      <c r="D6" s="189">
        <f ca="1">Report!D6</f>
        <v>1510.7744720567318</v>
      </c>
      <c r="E6" s="224" t="s">
        <v>125</v>
      </c>
      <c r="F6" s="173">
        <f>Report!F6</f>
        <v>23</v>
      </c>
      <c r="G6" s="226" t="s">
        <v>143</v>
      </c>
      <c r="H6" s="174">
        <f>Report!H6</f>
        <v>83</v>
      </c>
      <c r="I6" s="302" t="s">
        <v>146</v>
      </c>
      <c r="J6" s="303"/>
      <c r="K6" s="174">
        <f>Report!K6</f>
        <v>185.2</v>
      </c>
      <c r="L6" s="228" t="s">
        <v>126</v>
      </c>
      <c r="M6" s="175">
        <f>Report!M6</f>
        <v>290</v>
      </c>
      <c r="N6" s="18"/>
      <c r="O6" s="99"/>
      <c r="Q6" s="17"/>
    </row>
    <row r="7" spans="1:17" s="19" customFormat="1" ht="50.1" customHeight="1" thickBot="1" x14ac:dyDescent="0.3">
      <c r="A7" s="325"/>
      <c r="B7" s="218" t="s">
        <v>1</v>
      </c>
      <c r="C7" s="190">
        <f ca="1">Report!C7</f>
        <v>23811.108557070613</v>
      </c>
      <c r="D7" s="191">
        <f ca="1">Report!D7</f>
        <v>35623.902880971611</v>
      </c>
      <c r="E7" s="225" t="s">
        <v>160</v>
      </c>
      <c r="F7" s="176" t="str">
        <f>Report!F7</f>
        <v>1008mb</v>
      </c>
      <c r="G7" s="227" t="s">
        <v>144</v>
      </c>
      <c r="H7" s="177">
        <f>Report!H7</f>
        <v>63</v>
      </c>
      <c r="I7" s="304" t="s">
        <v>147</v>
      </c>
      <c r="J7" s="305"/>
      <c r="K7" s="177">
        <f>Report!K7</f>
        <v>192.2</v>
      </c>
      <c r="L7" s="229" t="s">
        <v>127</v>
      </c>
      <c r="M7" s="178">
        <f>Report!M7</f>
        <v>2.4900000000000002</v>
      </c>
      <c r="N7" s="104"/>
      <c r="O7" s="105"/>
      <c r="Q7" s="17"/>
    </row>
    <row r="8" spans="1:17" ht="39" customHeight="1" x14ac:dyDescent="0.25">
      <c r="A8" s="318" t="s">
        <v>8</v>
      </c>
      <c r="B8" s="301"/>
      <c r="C8" s="319"/>
      <c r="D8" s="412" t="str">
        <f>Report!D8</f>
        <v xml:space="preserve">MG 202, 301, S2, East Mains, South Mains and all travel and conveyor roads </v>
      </c>
      <c r="E8" s="413"/>
      <c r="F8" s="413"/>
      <c r="G8" s="413"/>
      <c r="H8" s="413"/>
      <c r="I8" s="413"/>
      <c r="J8" s="413"/>
      <c r="K8" s="413"/>
      <c r="L8" s="413"/>
      <c r="M8" s="413"/>
      <c r="N8" s="413"/>
      <c r="O8" s="414"/>
    </row>
    <row r="9" spans="1:17" ht="39" customHeight="1" x14ac:dyDescent="0.25">
      <c r="A9" s="365" t="s">
        <v>9</v>
      </c>
      <c r="B9" s="366"/>
      <c r="C9" s="367"/>
      <c r="D9" s="398" t="str">
        <f>Report!D9</f>
        <v>RETURNS</v>
      </c>
      <c r="E9" s="399"/>
      <c r="F9" s="399"/>
      <c r="G9" s="399"/>
      <c r="H9" s="399"/>
      <c r="I9" s="399"/>
      <c r="J9" s="399"/>
      <c r="K9" s="399"/>
      <c r="L9" s="399"/>
      <c r="M9" s="399"/>
      <c r="N9" s="399"/>
      <c r="O9" s="400"/>
    </row>
    <row r="10" spans="1:17" ht="39" customHeight="1" x14ac:dyDescent="0.25">
      <c r="A10" s="294" t="s">
        <v>10</v>
      </c>
      <c r="B10" s="295"/>
      <c r="C10" s="296"/>
      <c r="D10" s="398" t="str">
        <f>Report!D10</f>
        <v>Stretch before any heavy lifting or twisting. Monitor water pressue and report if abnormal</v>
      </c>
      <c r="E10" s="399"/>
      <c r="F10" s="399"/>
      <c r="G10" s="399"/>
      <c r="H10" s="399"/>
      <c r="I10" s="399"/>
      <c r="J10" s="399"/>
      <c r="K10" s="399"/>
      <c r="L10" s="399"/>
      <c r="M10" s="399"/>
      <c r="N10" s="399"/>
      <c r="O10" s="400"/>
    </row>
    <row r="11" spans="1:17" ht="39" customHeight="1" x14ac:dyDescent="0.25">
      <c r="A11" s="294" t="s">
        <v>11</v>
      </c>
      <c r="B11" s="295"/>
      <c r="C11" s="296"/>
      <c r="D11" s="398" t="str">
        <f>Report!D11</f>
        <v>None reported</v>
      </c>
      <c r="E11" s="399"/>
      <c r="F11" s="399"/>
      <c r="G11" s="399"/>
      <c r="H11" s="399"/>
      <c r="I11" s="399"/>
      <c r="J11" s="399"/>
      <c r="K11" s="399"/>
      <c r="L11" s="399"/>
      <c r="M11" s="399"/>
      <c r="N11" s="399"/>
      <c r="O11" s="400"/>
    </row>
    <row r="12" spans="1:17" ht="39" customHeight="1" x14ac:dyDescent="0.25">
      <c r="A12" s="294" t="s">
        <v>12</v>
      </c>
      <c r="B12" s="295"/>
      <c r="C12" s="296"/>
      <c r="D12" s="398" t="str">
        <f>Report!D12</f>
        <v xml:space="preserve">Check S/C cables before starting and throughout shift. Ensure all prestarts are completed. Ensure panel and crib rooms housekeeping is to high standard </v>
      </c>
      <c r="E12" s="399"/>
      <c r="F12" s="399"/>
      <c r="G12" s="399"/>
      <c r="H12" s="399"/>
      <c r="I12" s="399"/>
      <c r="J12" s="399"/>
      <c r="K12" s="399"/>
      <c r="L12" s="399"/>
      <c r="M12" s="399"/>
      <c r="N12" s="399"/>
      <c r="O12" s="400"/>
    </row>
    <row r="13" spans="1:17" ht="39" customHeight="1" x14ac:dyDescent="0.25">
      <c r="A13" s="294" t="s">
        <v>13</v>
      </c>
      <c r="B13" s="295"/>
      <c r="C13" s="296"/>
      <c r="D13" s="398" t="str">
        <f>Report!D13</f>
        <v>B Smith (sick) F Bloggs (personal)</v>
      </c>
      <c r="E13" s="399"/>
      <c r="F13" s="399"/>
      <c r="G13" s="399"/>
      <c r="H13" s="399"/>
      <c r="I13" s="399"/>
      <c r="J13" s="399"/>
      <c r="K13" s="399"/>
      <c r="L13" s="399"/>
      <c r="M13" s="399"/>
      <c r="N13" s="399"/>
      <c r="O13" s="400"/>
    </row>
    <row r="14" spans="1:17" ht="39" customHeight="1" x14ac:dyDescent="0.25">
      <c r="A14" s="294" t="s">
        <v>138</v>
      </c>
      <c r="B14" s="295"/>
      <c r="C14" s="296"/>
      <c r="D14" s="398" t="str">
        <f>Report!D14</f>
        <v>S2 roadworks ongoing</v>
      </c>
      <c r="E14" s="399"/>
      <c r="F14" s="399"/>
      <c r="G14" s="399"/>
      <c r="H14" s="399"/>
      <c r="I14" s="399"/>
      <c r="J14" s="399"/>
      <c r="K14" s="399"/>
      <c r="L14" s="399"/>
      <c r="M14" s="399"/>
      <c r="N14" s="399"/>
      <c r="O14" s="400"/>
    </row>
    <row r="15" spans="1:17" ht="39" customHeight="1" x14ac:dyDescent="0.25">
      <c r="A15" s="294" t="s">
        <v>14</v>
      </c>
      <c r="B15" s="295"/>
      <c r="C15" s="296"/>
      <c r="D15" s="398" t="str">
        <f>Report!D15</f>
        <v>2 pallets OPR2 taken to 401, 2 more required</v>
      </c>
      <c r="E15" s="399"/>
      <c r="F15" s="399"/>
      <c r="G15" s="399"/>
      <c r="H15" s="399"/>
      <c r="I15" s="399"/>
      <c r="J15" s="399"/>
      <c r="K15" s="399"/>
      <c r="L15" s="399"/>
      <c r="M15" s="399"/>
      <c r="N15" s="399"/>
      <c r="O15" s="400"/>
    </row>
    <row r="16" spans="1:17" ht="39" customHeight="1" thickBot="1" x14ac:dyDescent="0.3">
      <c r="A16" s="368" t="s">
        <v>30</v>
      </c>
      <c r="B16" s="369"/>
      <c r="C16" s="370"/>
      <c r="D16" s="401" t="str">
        <f>Report!D16</f>
        <v>CV004 repairs 2 hour delay</v>
      </c>
      <c r="E16" s="402"/>
      <c r="F16" s="402"/>
      <c r="G16" s="402"/>
      <c r="H16" s="402"/>
      <c r="I16" s="402"/>
      <c r="J16" s="402"/>
      <c r="K16" s="402"/>
      <c r="L16" s="402"/>
      <c r="M16" s="402"/>
      <c r="N16" s="402"/>
      <c r="O16" s="403"/>
    </row>
    <row r="17" spans="1:38" s="21" customFormat="1" ht="28.2" customHeight="1" thickBot="1" x14ac:dyDescent="0.3">
      <c r="A17" s="396" t="s">
        <v>91</v>
      </c>
      <c r="B17" s="397"/>
      <c r="C17" s="397"/>
      <c r="D17" s="387"/>
      <c r="E17" s="388"/>
      <c r="F17" s="388"/>
      <c r="G17" s="388"/>
      <c r="H17" s="388"/>
      <c r="I17" s="388"/>
      <c r="J17" s="388"/>
      <c r="K17" s="388"/>
      <c r="L17" s="388"/>
      <c r="M17" s="388"/>
      <c r="N17" s="388"/>
      <c r="O17" s="389"/>
      <c r="S17" s="17"/>
      <c r="T17" s="17"/>
      <c r="U17" s="17"/>
      <c r="V17" s="17"/>
      <c r="W17" s="17"/>
      <c r="X17" s="17"/>
      <c r="Y17" s="17"/>
      <c r="Z17" s="17"/>
      <c r="AA17" s="17"/>
      <c r="AB17" s="17"/>
      <c r="AC17" s="17"/>
      <c r="AD17" s="17"/>
      <c r="AE17" s="17"/>
      <c r="AF17" s="17"/>
      <c r="AG17" s="17"/>
      <c r="AH17" s="17"/>
      <c r="AI17" s="17"/>
      <c r="AJ17" s="17"/>
      <c r="AK17" s="17"/>
      <c r="AL17" s="17"/>
    </row>
    <row r="18" spans="1:38" ht="21" customHeight="1" thickBot="1" x14ac:dyDescent="0.35">
      <c r="A18" s="230" t="s">
        <v>90</v>
      </c>
      <c r="B18" s="231" t="s">
        <v>25</v>
      </c>
      <c r="C18" s="231" t="s">
        <v>6</v>
      </c>
      <c r="D18" s="235" t="s">
        <v>91</v>
      </c>
      <c r="E18" s="231" t="s">
        <v>25</v>
      </c>
      <c r="F18" s="231" t="s">
        <v>6</v>
      </c>
      <c r="G18" s="230" t="s">
        <v>91</v>
      </c>
      <c r="H18" s="231" t="s">
        <v>25</v>
      </c>
      <c r="I18" s="231" t="s">
        <v>6</v>
      </c>
      <c r="J18" s="390"/>
      <c r="K18" s="391"/>
      <c r="L18" s="391"/>
      <c r="M18" s="391"/>
      <c r="N18" s="391"/>
      <c r="O18" s="392"/>
    </row>
    <row r="19" spans="1:38" ht="21" customHeight="1" thickBot="1" x14ac:dyDescent="0.35">
      <c r="A19" s="230" t="s">
        <v>87</v>
      </c>
      <c r="B19" s="180">
        <f ca="1">Data!BD12</f>
        <v>0</v>
      </c>
      <c r="C19" s="180">
        <f ca="1">Data!BD15</f>
        <v>0</v>
      </c>
      <c r="D19" s="230" t="s">
        <v>181</v>
      </c>
      <c r="E19" s="180">
        <f ca="1">Data!BD13</f>
        <v>238.8</v>
      </c>
      <c r="F19" s="183">
        <f ca="1">Data!BD16</f>
        <v>441.02058645667722</v>
      </c>
      <c r="G19" s="232" t="s">
        <v>88</v>
      </c>
      <c r="H19" s="184">
        <f ca="1">Data!BD14</f>
        <v>6447.6</v>
      </c>
      <c r="I19" s="98">
        <f ca="1">Data!BD17</f>
        <v>11446.351685775217</v>
      </c>
      <c r="J19" s="393"/>
      <c r="K19" s="394"/>
      <c r="L19" s="394"/>
      <c r="M19" s="394"/>
      <c r="N19" s="394"/>
      <c r="O19" s="395"/>
    </row>
    <row r="20" spans="1:38" ht="21" customHeight="1" x14ac:dyDescent="0.3">
      <c r="A20" s="331" t="s">
        <v>47</v>
      </c>
      <c r="B20" s="332"/>
      <c r="C20" s="332"/>
      <c r="D20" s="3"/>
      <c r="E20" s="3"/>
      <c r="F20" s="3"/>
      <c r="G20" s="100"/>
      <c r="H20" s="100"/>
      <c r="I20" s="100"/>
      <c r="J20" s="100"/>
      <c r="K20" s="100"/>
      <c r="L20" s="3"/>
      <c r="M20" s="3"/>
      <c r="N20" s="3"/>
      <c r="O20" s="20"/>
    </row>
    <row r="21" spans="1:38" ht="21" customHeight="1" x14ac:dyDescent="0.25">
      <c r="A21" s="404" t="str">
        <f>Report!A21</f>
        <v>On coal at:                                                                           Cut 7 metres on code red, E Hdg 2-1C/T</v>
      </c>
      <c r="B21" s="405"/>
      <c r="C21" s="405"/>
      <c r="D21" s="90"/>
      <c r="E21" s="91"/>
      <c r="F21" s="3"/>
      <c r="G21" s="100"/>
      <c r="H21" s="100"/>
      <c r="I21" s="100"/>
      <c r="J21" s="100"/>
      <c r="K21" s="100"/>
      <c r="L21" s="3"/>
      <c r="M21" s="3"/>
      <c r="N21" s="3"/>
      <c r="O21" s="20"/>
    </row>
    <row r="22" spans="1:38" ht="21" customHeight="1" x14ac:dyDescent="0.25">
      <c r="A22" s="406"/>
      <c r="B22" s="407"/>
      <c r="C22" s="407"/>
      <c r="D22" s="90"/>
      <c r="E22" s="91"/>
      <c r="F22" s="3"/>
      <c r="G22" s="100"/>
      <c r="H22" s="100"/>
      <c r="I22" s="100"/>
      <c r="J22" s="100"/>
      <c r="K22" s="100"/>
      <c r="L22" s="3"/>
      <c r="M22" s="3"/>
      <c r="N22" s="3"/>
      <c r="O22" s="20"/>
    </row>
    <row r="23" spans="1:38" ht="21" customHeight="1" x14ac:dyDescent="0.25">
      <c r="A23" s="406"/>
      <c r="B23" s="407"/>
      <c r="C23" s="407"/>
      <c r="D23" s="91"/>
      <c r="E23" s="91"/>
      <c r="F23" s="3"/>
      <c r="G23" s="100"/>
      <c r="H23" s="100"/>
      <c r="I23" s="100"/>
      <c r="J23" s="100"/>
      <c r="K23" s="100"/>
      <c r="L23" s="3"/>
      <c r="M23" s="3"/>
      <c r="N23" s="3"/>
      <c r="O23" s="20"/>
      <c r="Q23" s="92"/>
    </row>
    <row r="24" spans="1:38" ht="21" customHeight="1" x14ac:dyDescent="0.25">
      <c r="A24" s="406"/>
      <c r="B24" s="407"/>
      <c r="C24" s="407"/>
      <c r="D24" s="91"/>
      <c r="E24" s="91"/>
      <c r="F24" s="3"/>
      <c r="G24" s="100"/>
      <c r="H24" s="100"/>
      <c r="I24" s="100"/>
      <c r="J24" s="100"/>
      <c r="K24" s="100"/>
      <c r="L24" s="3"/>
      <c r="M24" s="3"/>
      <c r="N24" s="3"/>
      <c r="O24" s="20"/>
    </row>
    <row r="25" spans="1:38" ht="21" customHeight="1" x14ac:dyDescent="0.25">
      <c r="A25" s="406"/>
      <c r="B25" s="407"/>
      <c r="C25" s="407"/>
      <c r="D25" s="91"/>
      <c r="E25" s="91"/>
      <c r="F25" s="3"/>
      <c r="G25" s="100"/>
      <c r="H25" s="100"/>
      <c r="I25" s="100"/>
      <c r="J25" s="100"/>
      <c r="K25" s="100"/>
      <c r="L25" s="3"/>
      <c r="M25" s="3"/>
      <c r="N25" s="3"/>
      <c r="O25" s="20"/>
    </row>
    <row r="26" spans="1:38" ht="21" customHeight="1" thickBot="1" x14ac:dyDescent="0.3">
      <c r="A26" s="408"/>
      <c r="B26" s="409"/>
      <c r="C26" s="409"/>
      <c r="D26" s="3"/>
      <c r="E26" s="3"/>
      <c r="F26" s="3"/>
      <c r="G26" s="100"/>
      <c r="H26" s="100"/>
      <c r="I26" s="100"/>
      <c r="J26" s="100"/>
      <c r="K26" s="100"/>
      <c r="L26" s="3"/>
      <c r="M26" s="3"/>
      <c r="N26" s="3"/>
      <c r="O26" s="20"/>
    </row>
    <row r="27" spans="1:38" ht="21" customHeight="1" x14ac:dyDescent="0.3">
      <c r="A27" s="331" t="s">
        <v>41</v>
      </c>
      <c r="B27" s="343"/>
      <c r="C27" s="234" t="s">
        <v>42</v>
      </c>
      <c r="D27" s="101"/>
      <c r="E27" s="101"/>
      <c r="F27" s="3"/>
      <c r="G27" s="100"/>
      <c r="H27" s="100"/>
      <c r="I27" s="100"/>
      <c r="J27" s="100"/>
      <c r="K27" s="100"/>
      <c r="L27" s="3"/>
      <c r="M27" s="3"/>
      <c r="N27" s="3"/>
      <c r="O27" s="20"/>
    </row>
    <row r="28" spans="1:38" ht="21" customHeight="1" x14ac:dyDescent="0.25">
      <c r="A28" s="385" t="str">
        <f>Report!A28</f>
        <v xml:space="preserve">cv 4 belt repairs 4 hrs </v>
      </c>
      <c r="B28" s="386"/>
      <c r="C28" s="179">
        <f>Report!C28</f>
        <v>230</v>
      </c>
      <c r="D28" s="3"/>
      <c r="E28" s="3"/>
      <c r="F28" s="3"/>
      <c r="G28" s="100"/>
      <c r="H28" s="100"/>
      <c r="I28" s="100"/>
      <c r="J28" s="100"/>
      <c r="K28" s="100"/>
      <c r="L28" s="3"/>
      <c r="M28" s="3"/>
      <c r="N28" s="3"/>
      <c r="O28" s="20"/>
    </row>
    <row r="29" spans="1:38" ht="21" customHeight="1" x14ac:dyDescent="0.25">
      <c r="A29" s="385" t="str">
        <f>Report!A29</f>
        <v>dhd</v>
      </c>
      <c r="B29" s="386"/>
      <c r="C29" s="179">
        <f>Report!C29</f>
        <v>56</v>
      </c>
      <c r="D29" s="3"/>
      <c r="E29" s="3"/>
      <c r="F29" s="3"/>
      <c r="G29" s="100"/>
      <c r="H29" s="100"/>
      <c r="I29" s="100"/>
      <c r="J29" s="100"/>
      <c r="K29" s="100"/>
      <c r="L29" s="3"/>
      <c r="M29" s="3"/>
      <c r="N29" s="3"/>
      <c r="O29" s="20"/>
    </row>
    <row r="30" spans="1:38" ht="21" customHeight="1" x14ac:dyDescent="0.25">
      <c r="A30" s="385" t="str">
        <f>Report!A30</f>
        <v>onone</v>
      </c>
      <c r="B30" s="386"/>
      <c r="C30" s="179">
        <f>Report!C30</f>
        <v>19</v>
      </c>
      <c r="D30" s="3"/>
      <c r="E30" s="3"/>
      <c r="F30" s="3"/>
      <c r="G30" s="100"/>
      <c r="H30" s="100"/>
      <c r="I30" s="100"/>
      <c r="J30" s="100"/>
      <c r="K30" s="100"/>
      <c r="L30" s="3"/>
      <c r="M30" s="3"/>
      <c r="N30" s="3"/>
      <c r="O30" s="20"/>
    </row>
    <row r="31" spans="1:38" ht="21" customHeight="1" thickBot="1" x14ac:dyDescent="0.3">
      <c r="A31" s="385" t="str">
        <f>Report!A31</f>
        <v>jjj</v>
      </c>
      <c r="B31" s="386"/>
      <c r="C31" s="179">
        <f>Report!C31</f>
        <v>23</v>
      </c>
      <c r="D31" s="3"/>
      <c r="E31" s="3"/>
      <c r="F31" s="3"/>
      <c r="G31" s="3"/>
      <c r="H31" s="3"/>
      <c r="I31" s="3"/>
      <c r="J31" s="3"/>
      <c r="K31" s="3"/>
      <c r="L31" s="3"/>
      <c r="M31" s="3"/>
      <c r="N31" s="3"/>
      <c r="O31" s="20"/>
    </row>
    <row r="32" spans="1:38" ht="21" customHeight="1" x14ac:dyDescent="0.3">
      <c r="A32" s="331" t="s">
        <v>235</v>
      </c>
      <c r="B32" s="332"/>
      <c r="C32" s="333"/>
      <c r="D32" s="3"/>
      <c r="E32" s="3"/>
      <c r="F32" s="3"/>
      <c r="G32" s="3"/>
      <c r="H32" s="3"/>
      <c r="I32" s="3"/>
      <c r="J32" s="3"/>
      <c r="K32" s="3"/>
      <c r="L32" s="3"/>
      <c r="M32" s="3"/>
      <c r="N32" s="3"/>
      <c r="O32" s="20"/>
    </row>
    <row r="33" spans="1:38" ht="21" customHeight="1" x14ac:dyDescent="0.3">
      <c r="A33" s="377" t="str">
        <f>Report!A33</f>
        <v>CM001</v>
      </c>
      <c r="B33" s="378"/>
      <c r="C33" s="108" t="str">
        <f>Report!C33</f>
        <v>OK</v>
      </c>
      <c r="D33" s="3"/>
      <c r="E33" s="3"/>
      <c r="F33" s="3"/>
      <c r="G33" s="3"/>
      <c r="H33" s="3"/>
      <c r="I33" s="3"/>
      <c r="J33" s="3"/>
      <c r="K33" s="3"/>
      <c r="L33" s="3"/>
      <c r="M33" s="3"/>
      <c r="N33" s="3"/>
      <c r="O33" s="20"/>
    </row>
    <row r="34" spans="1:38" ht="21" customHeight="1" x14ac:dyDescent="0.3">
      <c r="A34" s="377" t="str">
        <f>Report!A34</f>
        <v>SC011</v>
      </c>
      <c r="B34" s="378"/>
      <c r="C34" s="108" t="str">
        <f>Report!C34</f>
        <v>OK</v>
      </c>
      <c r="D34" s="3"/>
      <c r="E34" s="3"/>
      <c r="F34" s="3"/>
      <c r="G34" s="3"/>
      <c r="H34" s="3"/>
      <c r="I34" s="3"/>
      <c r="J34" s="3"/>
      <c r="K34" s="3"/>
      <c r="L34" s="3"/>
      <c r="M34" s="3"/>
      <c r="N34" s="3"/>
      <c r="O34" s="20"/>
    </row>
    <row r="35" spans="1:38" ht="21" customHeight="1" x14ac:dyDescent="0.3">
      <c r="A35" s="377">
        <f>Report!A35</f>
        <v>0</v>
      </c>
      <c r="B35" s="378"/>
      <c r="C35" s="108" t="str">
        <f>Report!C35</f>
        <v>OK</v>
      </c>
      <c r="D35" s="3"/>
      <c r="E35" s="3"/>
      <c r="F35" s="3"/>
      <c r="G35" s="3"/>
      <c r="H35" s="3"/>
      <c r="I35" s="3"/>
      <c r="J35" s="3"/>
      <c r="K35" s="3"/>
      <c r="L35" s="3"/>
      <c r="M35" s="3"/>
      <c r="N35" s="3"/>
      <c r="O35" s="20"/>
    </row>
    <row r="36" spans="1:38" ht="21" customHeight="1" x14ac:dyDescent="0.3">
      <c r="A36" s="377" t="str">
        <f>Report!A36</f>
        <v>DLH 01</v>
      </c>
      <c r="B36" s="378"/>
      <c r="C36" s="108" t="str">
        <f>Report!C36</f>
        <v>OK</v>
      </c>
      <c r="D36" s="3"/>
      <c r="E36" s="3"/>
      <c r="F36" s="3"/>
      <c r="G36" s="3"/>
      <c r="H36" s="3"/>
      <c r="I36" s="3"/>
      <c r="J36" s="3"/>
      <c r="K36" s="3"/>
      <c r="L36" s="3"/>
      <c r="M36" s="3"/>
      <c r="N36" s="3"/>
      <c r="O36" s="20"/>
    </row>
    <row r="37" spans="1:38" ht="21" customHeight="1" thickBot="1" x14ac:dyDescent="0.35">
      <c r="A37" s="377" t="str">
        <f>Report!A37</f>
        <v>DMT 00</v>
      </c>
      <c r="B37" s="378"/>
      <c r="C37" s="108" t="str">
        <f>Report!C37</f>
        <v>OK</v>
      </c>
      <c r="D37" s="3"/>
      <c r="E37" s="3"/>
      <c r="F37" s="3"/>
      <c r="G37" s="3"/>
      <c r="H37" s="3"/>
      <c r="I37" s="3"/>
      <c r="J37" s="3"/>
      <c r="K37" s="3"/>
      <c r="L37" s="3"/>
      <c r="M37" s="3"/>
      <c r="N37" s="3"/>
      <c r="O37" s="20"/>
    </row>
    <row r="38" spans="1:38" s="21" customFormat="1" ht="28.2" customHeight="1" thickBot="1" x14ac:dyDescent="0.3">
      <c r="A38" s="396" t="s">
        <v>92</v>
      </c>
      <c r="B38" s="397"/>
      <c r="C38" s="397"/>
      <c r="D38" s="387"/>
      <c r="E38" s="388"/>
      <c r="F38" s="388"/>
      <c r="G38" s="388"/>
      <c r="H38" s="388"/>
      <c r="I38" s="388"/>
      <c r="J38" s="388"/>
      <c r="K38" s="388"/>
      <c r="L38" s="388"/>
      <c r="M38" s="388"/>
      <c r="N38" s="388"/>
      <c r="O38" s="389"/>
      <c r="S38" s="17"/>
      <c r="T38" s="17"/>
      <c r="U38" s="17"/>
      <c r="V38" s="17"/>
      <c r="W38" s="17"/>
      <c r="X38" s="17"/>
      <c r="Y38" s="17"/>
      <c r="Z38" s="17"/>
      <c r="AA38" s="17"/>
      <c r="AB38" s="17"/>
      <c r="AC38" s="17"/>
      <c r="AD38" s="17"/>
      <c r="AE38" s="17"/>
      <c r="AF38" s="17"/>
      <c r="AG38" s="17"/>
      <c r="AH38" s="17"/>
      <c r="AI38" s="17"/>
      <c r="AJ38" s="17"/>
      <c r="AK38" s="17"/>
      <c r="AL38" s="17"/>
    </row>
    <row r="39" spans="1:38" ht="21" customHeight="1" thickBot="1" x14ac:dyDescent="0.35">
      <c r="A39" s="230"/>
      <c r="B39" s="231" t="s">
        <v>25</v>
      </c>
      <c r="C39" s="231" t="s">
        <v>6</v>
      </c>
      <c r="D39" s="230" t="s">
        <v>92</v>
      </c>
      <c r="E39" s="231" t="s">
        <v>25</v>
      </c>
      <c r="F39" s="231" t="s">
        <v>6</v>
      </c>
      <c r="G39" s="230" t="s">
        <v>92</v>
      </c>
      <c r="H39" s="231" t="s">
        <v>25</v>
      </c>
      <c r="I39" s="231" t="s">
        <v>6</v>
      </c>
      <c r="J39" s="390"/>
      <c r="K39" s="391"/>
      <c r="L39" s="391"/>
      <c r="M39" s="391"/>
      <c r="N39" s="391"/>
      <c r="O39" s="392"/>
    </row>
    <row r="40" spans="1:38" ht="21" customHeight="1" thickBot="1" x14ac:dyDescent="0.35">
      <c r="A40" s="230" t="s">
        <v>87</v>
      </c>
      <c r="B40" s="180">
        <f ca="1">Data!BD19</f>
        <v>0</v>
      </c>
      <c r="C40" s="180">
        <f ca="1">Data!BD22</f>
        <v>0</v>
      </c>
      <c r="D40" s="230" t="s">
        <v>181</v>
      </c>
      <c r="E40" s="180">
        <f ca="1">Data!BD20</f>
        <v>0</v>
      </c>
      <c r="F40" s="183">
        <f ca="1">Data!BD23</f>
        <v>0</v>
      </c>
      <c r="G40" s="232" t="s">
        <v>88</v>
      </c>
      <c r="H40" s="184">
        <f ca="1">Data!BD21</f>
        <v>0</v>
      </c>
      <c r="I40" s="98">
        <f ca="1">Data!BD24</f>
        <v>0</v>
      </c>
      <c r="J40" s="393"/>
      <c r="K40" s="394"/>
      <c r="L40" s="394"/>
      <c r="M40" s="394"/>
      <c r="N40" s="394"/>
      <c r="O40" s="395"/>
    </row>
    <row r="41" spans="1:38" ht="21" customHeight="1" x14ac:dyDescent="0.3">
      <c r="A41" s="331" t="s">
        <v>47</v>
      </c>
      <c r="B41" s="332"/>
      <c r="C41" s="332"/>
      <c r="D41" s="3"/>
      <c r="E41" s="3"/>
      <c r="F41" s="3"/>
      <c r="G41" s="100"/>
      <c r="H41" s="100"/>
      <c r="I41" s="100"/>
      <c r="J41" s="100"/>
      <c r="K41" s="100"/>
      <c r="L41" s="3"/>
      <c r="M41" s="3"/>
      <c r="N41" s="3"/>
      <c r="O41" s="20"/>
    </row>
    <row r="42" spans="1:38" ht="21" customHeight="1" x14ac:dyDescent="0.25">
      <c r="A42" s="379">
        <f>Report!D21</f>
        <v>0</v>
      </c>
      <c r="B42" s="380"/>
      <c r="C42" s="380"/>
      <c r="D42" s="90"/>
      <c r="E42" s="91"/>
      <c r="F42" s="3"/>
      <c r="G42" s="100"/>
      <c r="H42" s="100"/>
      <c r="I42" s="100"/>
      <c r="J42" s="100"/>
      <c r="K42" s="100"/>
      <c r="L42" s="3"/>
      <c r="M42" s="3"/>
      <c r="N42" s="3"/>
      <c r="O42" s="20"/>
    </row>
    <row r="43" spans="1:38" ht="21" customHeight="1" x14ac:dyDescent="0.25">
      <c r="A43" s="381"/>
      <c r="B43" s="382"/>
      <c r="C43" s="382"/>
      <c r="D43" s="90"/>
      <c r="E43" s="91"/>
      <c r="F43" s="3"/>
      <c r="G43" s="100"/>
      <c r="H43" s="100"/>
      <c r="I43" s="100"/>
      <c r="J43" s="100"/>
      <c r="K43" s="100"/>
      <c r="L43" s="3"/>
      <c r="M43" s="3"/>
      <c r="N43" s="3"/>
      <c r="O43" s="20"/>
    </row>
    <row r="44" spans="1:38" ht="21" customHeight="1" x14ac:dyDescent="0.25">
      <c r="A44" s="381"/>
      <c r="B44" s="382"/>
      <c r="C44" s="382"/>
      <c r="D44" s="91"/>
      <c r="E44" s="91"/>
      <c r="F44" s="3"/>
      <c r="G44" s="100"/>
      <c r="H44" s="100"/>
      <c r="I44" s="100"/>
      <c r="J44" s="100"/>
      <c r="K44" s="100"/>
      <c r="L44" s="3"/>
      <c r="M44" s="3"/>
      <c r="N44" s="3"/>
      <c r="O44" s="20"/>
      <c r="Q44" s="92"/>
    </row>
    <row r="45" spans="1:38" ht="21" customHeight="1" x14ac:dyDescent="0.25">
      <c r="A45" s="381"/>
      <c r="B45" s="382"/>
      <c r="C45" s="382"/>
      <c r="D45" s="91"/>
      <c r="E45" s="91"/>
      <c r="F45" s="3"/>
      <c r="G45" s="100"/>
      <c r="H45" s="100"/>
      <c r="I45" s="100"/>
      <c r="J45" s="100"/>
      <c r="K45" s="100"/>
      <c r="L45" s="3"/>
      <c r="M45" s="3"/>
      <c r="N45" s="3"/>
      <c r="O45" s="20"/>
    </row>
    <row r="46" spans="1:38" ht="21" customHeight="1" x14ac:dyDescent="0.25">
      <c r="A46" s="381"/>
      <c r="B46" s="382"/>
      <c r="C46" s="382"/>
      <c r="D46" s="91"/>
      <c r="E46" s="91"/>
      <c r="F46" s="3"/>
      <c r="G46" s="100"/>
      <c r="H46" s="100"/>
      <c r="I46" s="100"/>
      <c r="J46" s="100"/>
      <c r="K46" s="100"/>
      <c r="L46" s="3"/>
      <c r="M46" s="3"/>
      <c r="N46" s="3"/>
      <c r="O46" s="20"/>
    </row>
    <row r="47" spans="1:38" ht="21" customHeight="1" thickBot="1" x14ac:dyDescent="0.3">
      <c r="A47" s="383"/>
      <c r="B47" s="384"/>
      <c r="C47" s="384"/>
      <c r="D47" s="3"/>
      <c r="E47" s="3"/>
      <c r="F47" s="3"/>
      <c r="G47" s="100"/>
      <c r="H47" s="100"/>
      <c r="I47" s="100"/>
      <c r="J47" s="100"/>
      <c r="K47" s="100"/>
      <c r="L47" s="3"/>
      <c r="M47" s="3"/>
      <c r="N47" s="3"/>
      <c r="O47" s="20"/>
    </row>
    <row r="48" spans="1:38" ht="21" customHeight="1" x14ac:dyDescent="0.3">
      <c r="A48" s="331" t="s">
        <v>41</v>
      </c>
      <c r="B48" s="343"/>
      <c r="C48" s="234" t="s">
        <v>42</v>
      </c>
      <c r="D48" s="101"/>
      <c r="E48" s="101"/>
      <c r="F48" s="3"/>
      <c r="G48" s="100"/>
      <c r="H48" s="100"/>
      <c r="I48" s="100"/>
      <c r="J48" s="100"/>
      <c r="K48" s="100"/>
      <c r="L48" s="3"/>
      <c r="M48" s="3"/>
      <c r="N48" s="3"/>
      <c r="O48" s="20"/>
    </row>
    <row r="49" spans="1:38" ht="21" customHeight="1" x14ac:dyDescent="0.25">
      <c r="A49" s="385">
        <f>Report!D28</f>
        <v>0</v>
      </c>
      <c r="B49" s="386"/>
      <c r="C49" s="179">
        <f>Report!F28</f>
        <v>0</v>
      </c>
      <c r="D49" s="3"/>
      <c r="E49" s="3"/>
      <c r="F49" s="3"/>
      <c r="G49" s="100"/>
      <c r="H49" s="100"/>
      <c r="I49" s="100"/>
      <c r="J49" s="100"/>
      <c r="K49" s="100"/>
      <c r="L49" s="3"/>
      <c r="M49" s="3"/>
      <c r="N49" s="3"/>
      <c r="O49" s="20"/>
    </row>
    <row r="50" spans="1:38" ht="21" customHeight="1" x14ac:dyDescent="0.25">
      <c r="A50" s="385">
        <f>Report!D29</f>
        <v>0</v>
      </c>
      <c r="B50" s="386"/>
      <c r="C50" s="179">
        <f>Report!F29</f>
        <v>0</v>
      </c>
      <c r="D50" s="3"/>
      <c r="E50" s="3"/>
      <c r="F50" s="3"/>
      <c r="G50" s="100"/>
      <c r="H50" s="100"/>
      <c r="I50" s="100"/>
      <c r="J50" s="100"/>
      <c r="K50" s="100"/>
      <c r="L50" s="3"/>
      <c r="M50" s="3"/>
      <c r="N50" s="3"/>
      <c r="O50" s="20"/>
    </row>
    <row r="51" spans="1:38" ht="21" customHeight="1" x14ac:dyDescent="0.25">
      <c r="A51" s="385">
        <f>Report!D30</f>
        <v>0</v>
      </c>
      <c r="B51" s="386"/>
      <c r="C51" s="179">
        <f>Report!F30</f>
        <v>0</v>
      </c>
      <c r="D51" s="3"/>
      <c r="E51" s="3"/>
      <c r="F51" s="3"/>
      <c r="G51" s="100"/>
      <c r="H51" s="100"/>
      <c r="I51" s="100"/>
      <c r="J51" s="100"/>
      <c r="K51" s="100"/>
      <c r="L51" s="3"/>
      <c r="M51" s="3"/>
      <c r="N51" s="3"/>
      <c r="O51" s="20"/>
    </row>
    <row r="52" spans="1:38" ht="21" customHeight="1" thickBot="1" x14ac:dyDescent="0.3">
      <c r="A52" s="385">
        <f>Report!D31</f>
        <v>0</v>
      </c>
      <c r="B52" s="386"/>
      <c r="C52" s="179">
        <f>Report!F31</f>
        <v>0</v>
      </c>
      <c r="D52" s="3"/>
      <c r="E52" s="3"/>
      <c r="F52" s="3"/>
      <c r="G52" s="3"/>
      <c r="H52" s="3"/>
      <c r="I52" s="3"/>
      <c r="J52" s="3"/>
      <c r="K52" s="3"/>
      <c r="L52" s="3"/>
      <c r="M52" s="3"/>
      <c r="N52" s="3"/>
      <c r="O52" s="20"/>
    </row>
    <row r="53" spans="1:38" ht="21" customHeight="1" x14ac:dyDescent="0.3">
      <c r="A53" s="331" t="s">
        <v>235</v>
      </c>
      <c r="B53" s="332"/>
      <c r="C53" s="333"/>
      <c r="D53" s="3"/>
      <c r="E53" s="3"/>
      <c r="F53" s="3"/>
      <c r="G53" s="3"/>
      <c r="H53" s="3"/>
      <c r="I53" s="3"/>
      <c r="J53" s="3"/>
      <c r="K53" s="3"/>
      <c r="L53" s="3"/>
      <c r="M53" s="3"/>
      <c r="N53" s="3"/>
      <c r="O53" s="20"/>
    </row>
    <row r="54" spans="1:38" ht="21" customHeight="1" x14ac:dyDescent="0.3">
      <c r="A54" s="377" t="str">
        <f>Report!D33</f>
        <v>CM006</v>
      </c>
      <c r="B54" s="378"/>
      <c r="C54" s="185" t="str">
        <f>Report!F33</f>
        <v>U/S</v>
      </c>
      <c r="D54" s="3"/>
      <c r="E54" s="3"/>
      <c r="F54" s="3"/>
      <c r="G54" s="3"/>
      <c r="H54" s="3"/>
      <c r="I54" s="3"/>
      <c r="J54" s="3"/>
      <c r="K54" s="3"/>
      <c r="L54" s="3"/>
      <c r="M54" s="3"/>
      <c r="N54" s="3"/>
      <c r="O54" s="20"/>
    </row>
    <row r="55" spans="1:38" ht="21" customHeight="1" x14ac:dyDescent="0.3">
      <c r="A55" s="377">
        <f>Report!D34</f>
        <v>0</v>
      </c>
      <c r="B55" s="378"/>
      <c r="C55" s="185" t="str">
        <f>Report!F34</f>
        <v>U/S</v>
      </c>
      <c r="D55" s="3"/>
      <c r="E55" s="3"/>
      <c r="F55" s="3"/>
      <c r="G55" s="3"/>
      <c r="H55" s="3"/>
      <c r="I55" s="3"/>
      <c r="J55" s="3"/>
      <c r="K55" s="3"/>
      <c r="L55" s="3"/>
      <c r="M55" s="3"/>
      <c r="N55" s="3"/>
      <c r="O55" s="20"/>
    </row>
    <row r="56" spans="1:38" ht="21" customHeight="1" x14ac:dyDescent="0.3">
      <c r="A56" s="377">
        <f>Report!D35</f>
        <v>0</v>
      </c>
      <c r="B56" s="378"/>
      <c r="C56" s="185" t="str">
        <f>Report!F35</f>
        <v>U/S</v>
      </c>
      <c r="D56" s="3"/>
      <c r="E56" s="3"/>
      <c r="F56" s="3"/>
      <c r="G56" s="3"/>
      <c r="H56" s="3"/>
      <c r="I56" s="3"/>
      <c r="J56" s="3"/>
      <c r="K56" s="3"/>
      <c r="L56" s="3"/>
      <c r="M56" s="3"/>
      <c r="N56" s="3"/>
      <c r="O56" s="20"/>
    </row>
    <row r="57" spans="1:38" ht="21" customHeight="1" x14ac:dyDescent="0.3">
      <c r="A57" s="377">
        <f>Report!D36</f>
        <v>0</v>
      </c>
      <c r="B57" s="378"/>
      <c r="C57" s="185" t="str">
        <f>Report!F36</f>
        <v>U/S</v>
      </c>
      <c r="D57" s="3"/>
      <c r="E57" s="3"/>
      <c r="F57" s="3"/>
      <c r="G57" s="3"/>
      <c r="H57" s="3"/>
      <c r="I57" s="3"/>
      <c r="J57" s="3"/>
      <c r="K57" s="3"/>
      <c r="L57" s="3"/>
      <c r="M57" s="3"/>
      <c r="N57" s="3"/>
      <c r="O57" s="20"/>
    </row>
    <row r="58" spans="1:38" ht="21" customHeight="1" thickBot="1" x14ac:dyDescent="0.35">
      <c r="A58" s="377">
        <f>Report!D37</f>
        <v>0</v>
      </c>
      <c r="B58" s="378"/>
      <c r="C58" s="185" t="str">
        <f>Report!F37</f>
        <v>U/S</v>
      </c>
      <c r="D58" s="3"/>
      <c r="E58" s="3"/>
      <c r="F58" s="3"/>
      <c r="G58" s="3"/>
      <c r="H58" s="3"/>
      <c r="I58" s="3"/>
      <c r="J58" s="3"/>
      <c r="K58" s="3"/>
      <c r="L58" s="3"/>
      <c r="M58" s="3"/>
      <c r="N58" s="3"/>
      <c r="O58" s="20"/>
    </row>
    <row r="59" spans="1:38" s="21" customFormat="1" ht="28.2" customHeight="1" thickBot="1" x14ac:dyDescent="0.3">
      <c r="A59" s="396" t="s">
        <v>93</v>
      </c>
      <c r="B59" s="397"/>
      <c r="C59" s="397"/>
      <c r="D59" s="387"/>
      <c r="E59" s="388"/>
      <c r="F59" s="388"/>
      <c r="G59" s="388"/>
      <c r="H59" s="388"/>
      <c r="I59" s="388"/>
      <c r="J59" s="388"/>
      <c r="K59" s="388"/>
      <c r="L59" s="388"/>
      <c r="M59" s="388"/>
      <c r="N59" s="388"/>
      <c r="O59" s="389"/>
      <c r="S59" s="17"/>
      <c r="T59" s="17"/>
      <c r="U59" s="17"/>
      <c r="V59" s="17"/>
      <c r="W59" s="17"/>
      <c r="X59" s="17"/>
      <c r="Y59" s="17"/>
      <c r="Z59" s="17"/>
      <c r="AA59" s="17"/>
      <c r="AB59" s="17"/>
      <c r="AC59" s="17"/>
      <c r="AD59" s="17"/>
      <c r="AE59" s="17"/>
      <c r="AF59" s="17"/>
      <c r="AG59" s="17"/>
      <c r="AH59" s="17"/>
      <c r="AI59" s="17"/>
      <c r="AJ59" s="17"/>
      <c r="AK59" s="17"/>
      <c r="AL59" s="17"/>
    </row>
    <row r="60" spans="1:38" ht="21" customHeight="1" thickBot="1" x14ac:dyDescent="0.35">
      <c r="A60" s="230" t="s">
        <v>5</v>
      </c>
      <c r="B60" s="231" t="s">
        <v>25</v>
      </c>
      <c r="C60" s="231" t="s">
        <v>6</v>
      </c>
      <c r="D60" s="230" t="s">
        <v>93</v>
      </c>
      <c r="E60" s="231" t="s">
        <v>25</v>
      </c>
      <c r="F60" s="231" t="s">
        <v>6</v>
      </c>
      <c r="G60" s="230" t="s">
        <v>93</v>
      </c>
      <c r="H60" s="231" t="s">
        <v>25</v>
      </c>
      <c r="I60" s="231" t="s">
        <v>6</v>
      </c>
      <c r="J60" s="390"/>
      <c r="K60" s="391"/>
      <c r="L60" s="391"/>
      <c r="M60" s="391"/>
      <c r="N60" s="391"/>
      <c r="O60" s="392"/>
    </row>
    <row r="61" spans="1:38" ht="21" customHeight="1" thickBot="1" x14ac:dyDescent="0.35">
      <c r="A61" s="230" t="s">
        <v>87</v>
      </c>
      <c r="B61" s="180">
        <f ca="1">Data!BD26</f>
        <v>0</v>
      </c>
      <c r="C61" s="180">
        <f ca="1">Data!BD29</f>
        <v>0</v>
      </c>
      <c r="D61" s="230" t="s">
        <v>181</v>
      </c>
      <c r="E61" s="180">
        <f ca="1">Data!BD27</f>
        <v>412.9</v>
      </c>
      <c r="F61" s="183">
        <f ca="1">Data!BD30</f>
        <v>704.24241918042219</v>
      </c>
      <c r="G61" s="232" t="s">
        <v>88</v>
      </c>
      <c r="H61" s="184">
        <f ca="1">Data!BD28</f>
        <v>12387</v>
      </c>
      <c r="I61" s="98">
        <f ca="1">Data!BD31</f>
        <v>18298.630123506431</v>
      </c>
      <c r="J61" s="393"/>
      <c r="K61" s="394"/>
      <c r="L61" s="394"/>
      <c r="M61" s="394"/>
      <c r="N61" s="394"/>
      <c r="O61" s="395"/>
    </row>
    <row r="62" spans="1:38" ht="21" customHeight="1" x14ac:dyDescent="0.3">
      <c r="A62" s="331" t="s">
        <v>47</v>
      </c>
      <c r="B62" s="332"/>
      <c r="C62" s="332"/>
      <c r="D62" s="3"/>
      <c r="E62" s="3"/>
      <c r="F62" s="3"/>
      <c r="G62" s="100"/>
      <c r="H62" s="100"/>
      <c r="I62" s="100"/>
      <c r="J62" s="100"/>
      <c r="K62" s="100"/>
      <c r="L62" s="3"/>
      <c r="M62" s="3"/>
      <c r="N62" s="3"/>
      <c r="O62" s="20"/>
    </row>
    <row r="63" spans="1:38" ht="21" customHeight="1" x14ac:dyDescent="0.25">
      <c r="A63" s="379" t="str">
        <f>Report!G21</f>
        <v>On coal at:</v>
      </c>
      <c r="B63" s="380"/>
      <c r="C63" s="380"/>
      <c r="D63" s="90"/>
      <c r="E63" s="91"/>
      <c r="F63" s="3"/>
      <c r="G63" s="100"/>
      <c r="H63" s="100"/>
      <c r="I63" s="100"/>
      <c r="J63" s="100"/>
      <c r="K63" s="100"/>
      <c r="L63" s="3"/>
      <c r="M63" s="3"/>
      <c r="N63" s="3"/>
      <c r="O63" s="20"/>
    </row>
    <row r="64" spans="1:38" ht="21" customHeight="1" x14ac:dyDescent="0.25">
      <c r="A64" s="381"/>
      <c r="B64" s="382"/>
      <c r="C64" s="382"/>
      <c r="D64" s="90"/>
      <c r="E64" s="91"/>
      <c r="F64" s="3"/>
      <c r="G64" s="100"/>
      <c r="H64" s="100"/>
      <c r="I64" s="100"/>
      <c r="J64" s="100"/>
      <c r="K64" s="100"/>
      <c r="L64" s="3"/>
      <c r="M64" s="3"/>
      <c r="N64" s="3"/>
      <c r="O64" s="20"/>
    </row>
    <row r="65" spans="1:17" ht="21" customHeight="1" x14ac:dyDescent="0.25">
      <c r="A65" s="381"/>
      <c r="B65" s="382"/>
      <c r="C65" s="382"/>
      <c r="D65" s="91"/>
      <c r="E65" s="91"/>
      <c r="F65" s="3"/>
      <c r="G65" s="100"/>
      <c r="H65" s="100"/>
      <c r="I65" s="100"/>
      <c r="J65" s="100"/>
      <c r="K65" s="100"/>
      <c r="L65" s="3"/>
      <c r="M65" s="3"/>
      <c r="N65" s="3"/>
      <c r="O65" s="20"/>
      <c r="Q65" s="92"/>
    </row>
    <row r="66" spans="1:17" ht="21" customHeight="1" x14ac:dyDescent="0.25">
      <c r="A66" s="381"/>
      <c r="B66" s="382"/>
      <c r="C66" s="382"/>
      <c r="D66" s="91"/>
      <c r="E66" s="91"/>
      <c r="F66" s="3"/>
      <c r="G66" s="100"/>
      <c r="H66" s="100"/>
      <c r="I66" s="100"/>
      <c r="J66" s="100"/>
      <c r="K66" s="100"/>
      <c r="L66" s="3"/>
      <c r="M66" s="3"/>
      <c r="N66" s="3"/>
      <c r="O66" s="20"/>
    </row>
    <row r="67" spans="1:17" ht="21" customHeight="1" x14ac:dyDescent="0.25">
      <c r="A67" s="381"/>
      <c r="B67" s="382"/>
      <c r="C67" s="382"/>
      <c r="D67" s="91"/>
      <c r="E67" s="91"/>
      <c r="F67" s="3"/>
      <c r="G67" s="100"/>
      <c r="H67" s="100"/>
      <c r="I67" s="100"/>
      <c r="J67" s="100"/>
      <c r="K67" s="100"/>
      <c r="L67" s="3"/>
      <c r="M67" s="3"/>
      <c r="N67" s="3"/>
      <c r="O67" s="20"/>
    </row>
    <row r="68" spans="1:17" ht="21" customHeight="1" thickBot="1" x14ac:dyDescent="0.3">
      <c r="A68" s="383"/>
      <c r="B68" s="384"/>
      <c r="C68" s="384"/>
      <c r="D68" s="3"/>
      <c r="E68" s="3"/>
      <c r="F68" s="3"/>
      <c r="G68" s="100"/>
      <c r="H68" s="100"/>
      <c r="I68" s="100"/>
      <c r="J68" s="100"/>
      <c r="K68" s="100"/>
      <c r="L68" s="3"/>
      <c r="M68" s="3"/>
      <c r="N68" s="3"/>
      <c r="O68" s="20"/>
    </row>
    <row r="69" spans="1:17" ht="21" customHeight="1" x14ac:dyDescent="0.3">
      <c r="A69" s="331" t="s">
        <v>41</v>
      </c>
      <c r="B69" s="343"/>
      <c r="C69" s="234" t="s">
        <v>42</v>
      </c>
      <c r="D69" s="101"/>
      <c r="E69" s="101"/>
      <c r="F69" s="3"/>
      <c r="G69" s="100"/>
      <c r="H69" s="100"/>
      <c r="I69" s="100"/>
      <c r="J69" s="100"/>
      <c r="K69" s="100"/>
      <c r="L69" s="3"/>
      <c r="M69" s="3"/>
      <c r="N69" s="3"/>
      <c r="O69" s="20"/>
    </row>
    <row r="70" spans="1:17" ht="21" customHeight="1" x14ac:dyDescent="0.25">
      <c r="A70" s="385">
        <f>Report!G28</f>
        <v>0</v>
      </c>
      <c r="B70" s="386"/>
      <c r="C70" s="179">
        <f>Report!I28</f>
        <v>0</v>
      </c>
      <c r="D70" s="3"/>
      <c r="E70" s="3"/>
      <c r="F70" s="3"/>
      <c r="G70" s="100"/>
      <c r="H70" s="100"/>
      <c r="I70" s="100"/>
      <c r="J70" s="100"/>
      <c r="K70" s="100"/>
      <c r="L70" s="3"/>
      <c r="M70" s="3"/>
      <c r="N70" s="3"/>
      <c r="O70" s="20"/>
    </row>
    <row r="71" spans="1:17" ht="21" customHeight="1" x14ac:dyDescent="0.25">
      <c r="A71" s="385">
        <f>Report!G29</f>
        <v>0</v>
      </c>
      <c r="B71" s="386"/>
      <c r="C71" s="179">
        <f>Report!I29</f>
        <v>0</v>
      </c>
      <c r="D71" s="3"/>
      <c r="E71" s="3"/>
      <c r="F71" s="3"/>
      <c r="G71" s="100"/>
      <c r="H71" s="100"/>
      <c r="I71" s="100"/>
      <c r="J71" s="100"/>
      <c r="K71" s="100"/>
      <c r="L71" s="3"/>
      <c r="M71" s="3"/>
      <c r="N71" s="3"/>
      <c r="O71" s="20"/>
    </row>
    <row r="72" spans="1:17" ht="21" customHeight="1" x14ac:dyDescent="0.25">
      <c r="A72" s="385">
        <f>Report!G30</f>
        <v>0</v>
      </c>
      <c r="B72" s="386"/>
      <c r="C72" s="179">
        <f>Report!I30</f>
        <v>0</v>
      </c>
      <c r="D72" s="3"/>
      <c r="E72" s="3"/>
      <c r="F72" s="3"/>
      <c r="G72" s="100"/>
      <c r="H72" s="100"/>
      <c r="I72" s="100"/>
      <c r="J72" s="100"/>
      <c r="K72" s="100"/>
      <c r="L72" s="3"/>
      <c r="M72" s="3"/>
      <c r="N72" s="3"/>
      <c r="O72" s="20"/>
    </row>
    <row r="73" spans="1:17" ht="21" customHeight="1" thickBot="1" x14ac:dyDescent="0.3">
      <c r="A73" s="385">
        <f>Report!G31</f>
        <v>0</v>
      </c>
      <c r="B73" s="386"/>
      <c r="C73" s="179">
        <f>Report!I31</f>
        <v>0</v>
      </c>
      <c r="D73" s="3"/>
      <c r="E73" s="3"/>
      <c r="F73" s="3"/>
      <c r="G73" s="3"/>
      <c r="H73" s="3"/>
      <c r="I73" s="3"/>
      <c r="J73" s="3"/>
      <c r="K73" s="3"/>
      <c r="L73" s="3"/>
      <c r="M73" s="3"/>
      <c r="N73" s="3"/>
      <c r="O73" s="20"/>
    </row>
    <row r="74" spans="1:17" ht="21" customHeight="1" x14ac:dyDescent="0.3">
      <c r="A74" s="331" t="s">
        <v>235</v>
      </c>
      <c r="B74" s="332"/>
      <c r="C74" s="333"/>
      <c r="D74" s="3"/>
      <c r="E74" s="3"/>
      <c r="F74" s="3"/>
      <c r="G74" s="3"/>
      <c r="H74" s="3"/>
      <c r="I74" s="3"/>
      <c r="J74" s="3"/>
      <c r="K74" s="3"/>
      <c r="L74" s="3"/>
      <c r="M74" s="3"/>
      <c r="N74" s="3"/>
      <c r="O74" s="20"/>
    </row>
    <row r="75" spans="1:17" ht="21" customHeight="1" x14ac:dyDescent="0.3">
      <c r="A75" s="377" t="str">
        <f>Report!G33</f>
        <v>CM008</v>
      </c>
      <c r="B75" s="378"/>
      <c r="C75" s="185" t="str">
        <f>Report!I33</f>
        <v>OK</v>
      </c>
      <c r="D75" s="3"/>
      <c r="E75" s="3"/>
      <c r="F75" s="3"/>
      <c r="G75" s="3"/>
      <c r="H75" s="3"/>
      <c r="I75" s="3"/>
      <c r="J75" s="3"/>
      <c r="K75" s="3"/>
      <c r="L75" s="3"/>
      <c r="M75" s="3"/>
      <c r="N75" s="3"/>
      <c r="O75" s="20"/>
    </row>
    <row r="76" spans="1:17" ht="21" customHeight="1" x14ac:dyDescent="0.3">
      <c r="A76" s="377" t="str">
        <f>Report!G34</f>
        <v>CCH</v>
      </c>
      <c r="B76" s="378"/>
      <c r="C76" s="185" t="str">
        <f>Report!I34</f>
        <v>OK</v>
      </c>
      <c r="D76" s="3"/>
      <c r="E76" s="3"/>
      <c r="F76" s="3"/>
      <c r="G76" s="3"/>
      <c r="H76" s="3"/>
      <c r="I76" s="3"/>
      <c r="J76" s="3"/>
      <c r="K76" s="3"/>
      <c r="L76" s="3"/>
      <c r="M76" s="3"/>
      <c r="N76" s="3"/>
      <c r="O76" s="20"/>
    </row>
    <row r="77" spans="1:17" ht="21" customHeight="1" x14ac:dyDescent="0.3">
      <c r="A77" s="377">
        <f>Report!G35</f>
        <v>0</v>
      </c>
      <c r="B77" s="378"/>
      <c r="C77" s="185" t="str">
        <f>Report!I35</f>
        <v>U/S</v>
      </c>
      <c r="D77" s="3"/>
      <c r="E77" s="3"/>
      <c r="F77" s="3"/>
      <c r="G77" s="3"/>
      <c r="H77" s="3"/>
      <c r="I77" s="3"/>
      <c r="J77" s="3"/>
      <c r="K77" s="3"/>
      <c r="L77" s="3"/>
      <c r="M77" s="3"/>
      <c r="N77" s="3"/>
      <c r="O77" s="20"/>
    </row>
    <row r="78" spans="1:17" ht="21" customHeight="1" x14ac:dyDescent="0.3">
      <c r="A78" s="377" t="str">
        <f>Report!G36</f>
        <v>DLHZ 09</v>
      </c>
      <c r="B78" s="378"/>
      <c r="C78" s="185" t="str">
        <f>Report!I36</f>
        <v>OK</v>
      </c>
      <c r="D78" s="3"/>
      <c r="E78" s="3"/>
      <c r="F78" s="3"/>
      <c r="G78" s="3"/>
      <c r="H78" s="3"/>
      <c r="I78" s="3"/>
      <c r="J78" s="3"/>
      <c r="K78" s="3"/>
      <c r="L78" s="3"/>
      <c r="M78" s="3"/>
      <c r="N78" s="3"/>
      <c r="O78" s="20"/>
    </row>
    <row r="79" spans="1:17" ht="21" customHeight="1" thickBot="1" x14ac:dyDescent="0.35">
      <c r="A79" s="377" t="str">
        <f>Report!G37</f>
        <v>DMT 00</v>
      </c>
      <c r="B79" s="378"/>
      <c r="C79" s="185" t="str">
        <f>Report!I37</f>
        <v>OK</v>
      </c>
      <c r="D79" s="3"/>
      <c r="E79" s="3"/>
      <c r="F79" s="3"/>
      <c r="G79" s="3"/>
      <c r="H79" s="3"/>
      <c r="I79" s="3"/>
      <c r="J79" s="3"/>
      <c r="K79" s="3"/>
      <c r="L79" s="3"/>
      <c r="M79" s="3"/>
      <c r="N79" s="3"/>
      <c r="O79" s="20"/>
    </row>
    <row r="80" spans="1:17" s="21" customFormat="1" ht="28.2" customHeight="1" thickBot="1" x14ac:dyDescent="0.3">
      <c r="A80" s="396" t="s">
        <v>94</v>
      </c>
      <c r="B80" s="397"/>
      <c r="C80" s="397"/>
      <c r="D80" s="387"/>
      <c r="E80" s="388"/>
      <c r="F80" s="388"/>
      <c r="G80" s="388"/>
      <c r="H80" s="388"/>
      <c r="I80" s="388"/>
      <c r="J80" s="388"/>
      <c r="K80" s="388"/>
      <c r="L80" s="388"/>
      <c r="M80" s="388"/>
      <c r="N80" s="388"/>
      <c r="O80" s="389"/>
    </row>
    <row r="81" spans="1:17" ht="21" customHeight="1" thickBot="1" x14ac:dyDescent="0.35">
      <c r="A81" s="230" t="s">
        <v>236</v>
      </c>
      <c r="B81" s="231" t="s">
        <v>25</v>
      </c>
      <c r="C81" s="231" t="s">
        <v>6</v>
      </c>
      <c r="D81" s="230" t="s">
        <v>94</v>
      </c>
      <c r="E81" s="231" t="s">
        <v>25</v>
      </c>
      <c r="F81" s="231" t="s">
        <v>6</v>
      </c>
      <c r="G81" s="230" t="s">
        <v>94</v>
      </c>
      <c r="H81" s="231" t="s">
        <v>25</v>
      </c>
      <c r="I81" s="231" t="s">
        <v>6</v>
      </c>
      <c r="J81" s="390"/>
      <c r="K81" s="391"/>
      <c r="L81" s="391"/>
      <c r="M81" s="391"/>
      <c r="N81" s="391"/>
      <c r="O81" s="392"/>
    </row>
    <row r="82" spans="1:17" ht="21" customHeight="1" thickBot="1" x14ac:dyDescent="0.35">
      <c r="A82" s="230" t="s">
        <v>87</v>
      </c>
      <c r="B82" s="180">
        <f ca="1">Data!BD33</f>
        <v>0</v>
      </c>
      <c r="C82" s="180">
        <f ca="1">Data!BD36</f>
        <v>0</v>
      </c>
      <c r="D82" s="230" t="s">
        <v>181</v>
      </c>
      <c r="E82" s="180">
        <f ca="1">Data!BD34</f>
        <v>0</v>
      </c>
      <c r="F82" s="183">
        <f ca="1">Data!BD37</f>
        <v>99.256416302833017</v>
      </c>
      <c r="G82" s="232" t="s">
        <v>88</v>
      </c>
      <c r="H82" s="184">
        <f ca="1">Data!BD35</f>
        <v>0</v>
      </c>
      <c r="I82" s="98">
        <f ca="1">Data!BD38</f>
        <v>2576.902071894609</v>
      </c>
      <c r="J82" s="393"/>
      <c r="K82" s="394"/>
      <c r="L82" s="394"/>
      <c r="M82" s="394"/>
      <c r="N82" s="394"/>
      <c r="O82" s="395"/>
    </row>
    <row r="83" spans="1:17" ht="21" customHeight="1" x14ac:dyDescent="0.3">
      <c r="A83" s="331" t="s">
        <v>47</v>
      </c>
      <c r="B83" s="332"/>
      <c r="C83" s="332"/>
      <c r="D83" s="3"/>
      <c r="E83" s="3"/>
      <c r="F83" s="3"/>
      <c r="G83" s="100"/>
      <c r="H83" s="100"/>
      <c r="I83" s="100"/>
      <c r="J83" s="100"/>
      <c r="K83" s="100"/>
      <c r="L83" s="3"/>
      <c r="M83" s="3"/>
      <c r="N83" s="3"/>
      <c r="O83" s="20"/>
    </row>
    <row r="84" spans="1:17" ht="21" customHeight="1" x14ac:dyDescent="0.25">
      <c r="A84" s="379">
        <f>Report!J21</f>
        <v>0</v>
      </c>
      <c r="B84" s="380"/>
      <c r="C84" s="380"/>
      <c r="D84" s="90"/>
      <c r="E84" s="91"/>
      <c r="F84" s="3"/>
      <c r="G84" s="100"/>
      <c r="H84" s="100"/>
      <c r="I84" s="100"/>
      <c r="J84" s="100"/>
      <c r="K84" s="100"/>
      <c r="L84" s="3"/>
      <c r="M84" s="3"/>
      <c r="N84" s="3"/>
      <c r="O84" s="20"/>
    </row>
    <row r="85" spans="1:17" ht="21" customHeight="1" x14ac:dyDescent="0.25">
      <c r="A85" s="381"/>
      <c r="B85" s="382"/>
      <c r="C85" s="382"/>
      <c r="D85" s="90"/>
      <c r="E85" s="91"/>
      <c r="F85" s="3"/>
      <c r="G85" s="100"/>
      <c r="H85" s="100"/>
      <c r="I85" s="100"/>
      <c r="J85" s="100"/>
      <c r="K85" s="100"/>
      <c r="L85" s="3"/>
      <c r="M85" s="3"/>
      <c r="N85" s="3"/>
      <c r="O85" s="20"/>
    </row>
    <row r="86" spans="1:17" ht="21" customHeight="1" x14ac:dyDescent="0.25">
      <c r="A86" s="381"/>
      <c r="B86" s="382"/>
      <c r="C86" s="382"/>
      <c r="D86" s="91"/>
      <c r="E86" s="91"/>
      <c r="F86" s="3"/>
      <c r="G86" s="100"/>
      <c r="H86" s="100"/>
      <c r="I86" s="100"/>
      <c r="J86" s="100"/>
      <c r="K86" s="100"/>
      <c r="L86" s="3"/>
      <c r="M86" s="3"/>
      <c r="N86" s="3"/>
      <c r="O86" s="20"/>
      <c r="Q86" s="92"/>
    </row>
    <row r="87" spans="1:17" ht="21" customHeight="1" x14ac:dyDescent="0.25">
      <c r="A87" s="381"/>
      <c r="B87" s="382"/>
      <c r="C87" s="382"/>
      <c r="D87" s="91"/>
      <c r="E87" s="91"/>
      <c r="F87" s="3"/>
      <c r="G87" s="100"/>
      <c r="H87" s="100"/>
      <c r="I87" s="100"/>
      <c r="J87" s="100"/>
      <c r="K87" s="100"/>
      <c r="L87" s="3"/>
      <c r="M87" s="3"/>
      <c r="N87" s="3"/>
      <c r="O87" s="20"/>
    </row>
    <row r="88" spans="1:17" ht="21" customHeight="1" x14ac:dyDescent="0.25">
      <c r="A88" s="381"/>
      <c r="B88" s="382"/>
      <c r="C88" s="382"/>
      <c r="D88" s="91"/>
      <c r="E88" s="91"/>
      <c r="F88" s="3"/>
      <c r="G88" s="100"/>
      <c r="H88" s="100"/>
      <c r="I88" s="100"/>
      <c r="J88" s="100"/>
      <c r="K88" s="100"/>
      <c r="L88" s="3"/>
      <c r="M88" s="3"/>
      <c r="N88" s="3"/>
      <c r="O88" s="20"/>
    </row>
    <row r="89" spans="1:17" ht="21" customHeight="1" thickBot="1" x14ac:dyDescent="0.3">
      <c r="A89" s="383"/>
      <c r="B89" s="384"/>
      <c r="C89" s="384"/>
      <c r="D89" s="3"/>
      <c r="E89" s="3"/>
      <c r="F89" s="3"/>
      <c r="G89" s="100"/>
      <c r="H89" s="100"/>
      <c r="I89" s="100"/>
      <c r="J89" s="100"/>
      <c r="K89" s="100"/>
      <c r="L89" s="3"/>
      <c r="M89" s="3"/>
      <c r="N89" s="3"/>
      <c r="O89" s="20"/>
    </row>
    <row r="90" spans="1:17" ht="21" customHeight="1" x14ac:dyDescent="0.3">
      <c r="A90" s="331" t="s">
        <v>41</v>
      </c>
      <c r="B90" s="343"/>
      <c r="C90" s="234" t="s">
        <v>42</v>
      </c>
      <c r="D90" s="101"/>
      <c r="E90" s="101"/>
      <c r="F90" s="3"/>
      <c r="G90" s="100"/>
      <c r="H90" s="100"/>
      <c r="I90" s="100"/>
      <c r="J90" s="100"/>
      <c r="K90" s="100"/>
      <c r="L90" s="3"/>
      <c r="M90" s="3"/>
      <c r="N90" s="3"/>
      <c r="O90" s="20"/>
    </row>
    <row r="91" spans="1:17" ht="21" customHeight="1" x14ac:dyDescent="0.25">
      <c r="A91" s="385">
        <f>Report!J28</f>
        <v>0</v>
      </c>
      <c r="B91" s="386"/>
      <c r="C91" s="179">
        <f>Report!L28</f>
        <v>0</v>
      </c>
      <c r="D91" s="3"/>
      <c r="E91" s="3"/>
      <c r="F91" s="3"/>
      <c r="G91" s="100"/>
      <c r="H91" s="100"/>
      <c r="I91" s="100"/>
      <c r="J91" s="100"/>
      <c r="K91" s="100"/>
      <c r="L91" s="3"/>
      <c r="M91" s="3"/>
      <c r="N91" s="3"/>
      <c r="O91" s="20"/>
    </row>
    <row r="92" spans="1:17" ht="21" customHeight="1" x14ac:dyDescent="0.25">
      <c r="A92" s="385">
        <f>Report!J29</f>
        <v>0</v>
      </c>
      <c r="B92" s="386"/>
      <c r="C92" s="179">
        <f>Report!L29</f>
        <v>0</v>
      </c>
      <c r="D92" s="3"/>
      <c r="E92" s="3"/>
      <c r="F92" s="3"/>
      <c r="G92" s="100"/>
      <c r="H92" s="100"/>
      <c r="I92" s="100"/>
      <c r="J92" s="100"/>
      <c r="K92" s="100"/>
      <c r="L92" s="3"/>
      <c r="M92" s="3"/>
      <c r="N92" s="3"/>
      <c r="O92" s="20"/>
    </row>
    <row r="93" spans="1:17" ht="21" customHeight="1" x14ac:dyDescent="0.25">
      <c r="A93" s="385">
        <f>Report!J30</f>
        <v>0</v>
      </c>
      <c r="B93" s="386"/>
      <c r="C93" s="179">
        <f>Report!L30</f>
        <v>0</v>
      </c>
      <c r="D93" s="3"/>
      <c r="E93" s="3"/>
      <c r="F93" s="3"/>
      <c r="G93" s="100"/>
      <c r="H93" s="100"/>
      <c r="I93" s="100"/>
      <c r="J93" s="100"/>
      <c r="K93" s="100"/>
      <c r="L93" s="3"/>
      <c r="M93" s="3"/>
      <c r="N93" s="3"/>
      <c r="O93" s="20"/>
    </row>
    <row r="94" spans="1:17" ht="21" customHeight="1" thickBot="1" x14ac:dyDescent="0.3">
      <c r="A94" s="385">
        <f>Report!J31</f>
        <v>0</v>
      </c>
      <c r="B94" s="386"/>
      <c r="C94" s="179">
        <f>Report!L31</f>
        <v>0</v>
      </c>
      <c r="D94" s="3"/>
      <c r="E94" s="3"/>
      <c r="F94" s="3"/>
      <c r="G94" s="3"/>
      <c r="H94" s="3"/>
      <c r="I94" s="3"/>
      <c r="J94" s="3"/>
      <c r="K94" s="3"/>
      <c r="L94" s="3"/>
      <c r="M94" s="3"/>
      <c r="N94" s="3"/>
      <c r="O94" s="20"/>
    </row>
    <row r="95" spans="1:17" ht="21" customHeight="1" x14ac:dyDescent="0.3">
      <c r="A95" s="331" t="s">
        <v>235</v>
      </c>
      <c r="B95" s="332"/>
      <c r="C95" s="333"/>
      <c r="D95" s="3"/>
      <c r="E95" s="3"/>
      <c r="F95" s="3"/>
      <c r="G95" s="3"/>
      <c r="H95" s="3"/>
      <c r="I95" s="3"/>
      <c r="J95" s="3"/>
      <c r="K95" s="3"/>
      <c r="L95" s="3"/>
      <c r="M95" s="3"/>
      <c r="N95" s="3"/>
      <c r="O95" s="20"/>
    </row>
    <row r="96" spans="1:17" ht="21" customHeight="1" x14ac:dyDescent="0.3">
      <c r="A96" s="377" t="str">
        <f>Report!J33</f>
        <v>CM008</v>
      </c>
      <c r="B96" s="378"/>
      <c r="C96" s="185" t="str">
        <f>Report!L33</f>
        <v>U/S</v>
      </c>
      <c r="D96" s="3"/>
      <c r="E96" s="3"/>
      <c r="F96" s="3"/>
      <c r="G96" s="3"/>
      <c r="H96" s="3"/>
      <c r="I96" s="3"/>
      <c r="J96" s="3"/>
      <c r="K96" s="3"/>
      <c r="L96" s="3"/>
      <c r="M96" s="3"/>
      <c r="N96" s="3"/>
      <c r="O96" s="20"/>
    </row>
    <row r="97" spans="1:17" ht="21" customHeight="1" x14ac:dyDescent="0.3">
      <c r="A97" s="377">
        <f>Report!J34</f>
        <v>0</v>
      </c>
      <c r="B97" s="378"/>
      <c r="C97" s="185" t="str">
        <f>Report!L34</f>
        <v>U/S</v>
      </c>
      <c r="D97" s="3"/>
      <c r="E97" s="3"/>
      <c r="F97" s="3"/>
      <c r="G97" s="3"/>
      <c r="H97" s="3"/>
      <c r="I97" s="3"/>
      <c r="J97" s="3"/>
      <c r="K97" s="3"/>
      <c r="L97" s="3"/>
      <c r="M97" s="3"/>
      <c r="N97" s="3"/>
      <c r="O97" s="20"/>
    </row>
    <row r="98" spans="1:17" ht="21" customHeight="1" x14ac:dyDescent="0.3">
      <c r="A98" s="377">
        <f>Report!J35</f>
        <v>0</v>
      </c>
      <c r="B98" s="378"/>
      <c r="C98" s="185" t="str">
        <f>Report!L35</f>
        <v>U/S</v>
      </c>
      <c r="D98" s="3"/>
      <c r="E98" s="3"/>
      <c r="F98" s="3"/>
      <c r="G98" s="3"/>
      <c r="H98" s="3"/>
      <c r="I98" s="3"/>
      <c r="J98" s="3"/>
      <c r="K98" s="3"/>
      <c r="L98" s="3"/>
      <c r="M98" s="3"/>
      <c r="N98" s="3"/>
      <c r="O98" s="20"/>
    </row>
    <row r="99" spans="1:17" ht="21" customHeight="1" x14ac:dyDescent="0.3">
      <c r="A99" s="377">
        <f>Report!J36</f>
        <v>0</v>
      </c>
      <c r="B99" s="378"/>
      <c r="C99" s="185" t="str">
        <f>Report!L36</f>
        <v>U/S</v>
      </c>
      <c r="D99" s="3"/>
      <c r="E99" s="3"/>
      <c r="F99" s="3"/>
      <c r="G99" s="3"/>
      <c r="H99" s="3"/>
      <c r="I99" s="3"/>
      <c r="J99" s="3"/>
      <c r="K99" s="3"/>
      <c r="L99" s="3"/>
      <c r="M99" s="3"/>
      <c r="N99" s="3"/>
      <c r="O99" s="20"/>
    </row>
    <row r="100" spans="1:17" ht="21" customHeight="1" thickBot="1" x14ac:dyDescent="0.35">
      <c r="A100" s="377">
        <f>Report!J37</f>
        <v>0</v>
      </c>
      <c r="B100" s="378"/>
      <c r="C100" s="185" t="str">
        <f>Report!L37</f>
        <v>U/S</v>
      </c>
      <c r="D100" s="102"/>
      <c r="E100" s="102"/>
      <c r="F100" s="102"/>
      <c r="G100" s="102"/>
      <c r="H100" s="102"/>
      <c r="I100" s="102"/>
      <c r="J100" s="102"/>
      <c r="K100" s="102"/>
      <c r="L100" s="102"/>
      <c r="M100" s="102"/>
      <c r="N100" s="102"/>
      <c r="O100" s="103"/>
    </row>
    <row r="101" spans="1:17" s="21" customFormat="1" ht="28.2" customHeight="1" thickBot="1" x14ac:dyDescent="0.3">
      <c r="A101" s="396" t="s">
        <v>206</v>
      </c>
      <c r="B101" s="397"/>
      <c r="C101" s="397"/>
      <c r="D101" s="387"/>
      <c r="E101" s="388"/>
      <c r="F101" s="388"/>
      <c r="G101" s="388"/>
      <c r="H101" s="388"/>
      <c r="I101" s="388"/>
      <c r="J101" s="388"/>
      <c r="K101" s="388"/>
      <c r="L101" s="388"/>
      <c r="M101" s="388"/>
      <c r="N101" s="388"/>
      <c r="O101" s="389"/>
    </row>
    <row r="102" spans="1:17" ht="21" customHeight="1" thickBot="1" x14ac:dyDescent="0.35">
      <c r="A102" s="230" t="s">
        <v>89</v>
      </c>
      <c r="B102" s="231" t="s">
        <v>25</v>
      </c>
      <c r="C102" s="231" t="s">
        <v>6</v>
      </c>
      <c r="D102" s="230" t="s">
        <v>94</v>
      </c>
      <c r="E102" s="231" t="s">
        <v>25</v>
      </c>
      <c r="F102" s="231" t="s">
        <v>6</v>
      </c>
      <c r="G102" s="230" t="s">
        <v>94</v>
      </c>
      <c r="H102" s="231" t="s">
        <v>25</v>
      </c>
      <c r="I102" s="231" t="s">
        <v>6</v>
      </c>
      <c r="J102" s="390"/>
      <c r="K102" s="391"/>
      <c r="L102" s="391"/>
      <c r="M102" s="391"/>
      <c r="N102" s="391"/>
      <c r="O102" s="392"/>
    </row>
    <row r="103" spans="1:17" ht="21" customHeight="1" thickBot="1" x14ac:dyDescent="0.35">
      <c r="A103" s="230" t="s">
        <v>87</v>
      </c>
      <c r="B103" s="180">
        <f ca="1">Data!BD40</f>
        <v>0</v>
      </c>
      <c r="C103" s="180">
        <f ca="1">Data!BD43</f>
        <v>4.1266469660927099</v>
      </c>
      <c r="D103" s="230" t="s">
        <v>181</v>
      </c>
      <c r="E103" s="180">
        <f ca="1">Data!BD41</f>
        <v>97.699999999999989</v>
      </c>
      <c r="F103" s="183">
        <f ca="1">Data!BD44</f>
        <v>125.56508265746096</v>
      </c>
      <c r="G103" s="232" t="s">
        <v>88</v>
      </c>
      <c r="H103" s="184">
        <f ca="1">Data!BD42</f>
        <v>2637.8999999999996</v>
      </c>
      <c r="I103" s="98">
        <f ca="1">Data!BD45</f>
        <v>3302.0189997953516</v>
      </c>
      <c r="J103" s="393"/>
      <c r="K103" s="394"/>
      <c r="L103" s="394"/>
      <c r="M103" s="394"/>
      <c r="N103" s="394"/>
      <c r="O103" s="395"/>
    </row>
    <row r="104" spans="1:17" ht="21" customHeight="1" x14ac:dyDescent="0.3">
      <c r="A104" s="331" t="s">
        <v>47</v>
      </c>
      <c r="B104" s="332"/>
      <c r="C104" s="332"/>
      <c r="D104" s="3"/>
      <c r="E104" s="3"/>
      <c r="F104" s="3"/>
      <c r="G104" s="100"/>
      <c r="H104" s="100"/>
      <c r="I104" s="100"/>
      <c r="J104" s="100"/>
      <c r="K104" s="100"/>
      <c r="L104" s="3"/>
      <c r="M104" s="3"/>
      <c r="N104" s="3"/>
      <c r="O104" s="20"/>
    </row>
    <row r="105" spans="1:17" ht="21" customHeight="1" x14ac:dyDescent="0.25">
      <c r="A105" s="379">
        <f>Report!M21</f>
        <v>0</v>
      </c>
      <c r="B105" s="380"/>
      <c r="C105" s="380"/>
      <c r="D105" s="90"/>
      <c r="E105" s="91"/>
      <c r="F105" s="3"/>
      <c r="G105" s="100"/>
      <c r="H105" s="100"/>
      <c r="I105" s="100"/>
      <c r="J105" s="100"/>
      <c r="K105" s="100"/>
      <c r="L105" s="3"/>
      <c r="M105" s="3"/>
      <c r="N105" s="3"/>
      <c r="O105" s="20"/>
    </row>
    <row r="106" spans="1:17" ht="21" customHeight="1" x14ac:dyDescent="0.25">
      <c r="A106" s="381"/>
      <c r="B106" s="382"/>
      <c r="C106" s="382"/>
      <c r="D106" s="90"/>
      <c r="E106" s="91"/>
      <c r="F106" s="3"/>
      <c r="G106" s="100"/>
      <c r="H106" s="100"/>
      <c r="I106" s="100"/>
      <c r="J106" s="100"/>
      <c r="K106" s="100"/>
      <c r="L106" s="3"/>
      <c r="M106" s="3"/>
      <c r="N106" s="3"/>
      <c r="O106" s="20"/>
    </row>
    <row r="107" spans="1:17" ht="21" customHeight="1" x14ac:dyDescent="0.25">
      <c r="A107" s="381"/>
      <c r="B107" s="382"/>
      <c r="C107" s="382"/>
      <c r="D107" s="91"/>
      <c r="E107" s="91"/>
      <c r="F107" s="3"/>
      <c r="G107" s="100"/>
      <c r="H107" s="100"/>
      <c r="I107" s="100"/>
      <c r="J107" s="100"/>
      <c r="K107" s="100"/>
      <c r="L107" s="3"/>
      <c r="M107" s="3"/>
      <c r="N107" s="3"/>
      <c r="O107" s="20"/>
      <c r="Q107" s="92"/>
    </row>
    <row r="108" spans="1:17" ht="21" customHeight="1" x14ac:dyDescent="0.25">
      <c r="A108" s="381"/>
      <c r="B108" s="382"/>
      <c r="C108" s="382"/>
      <c r="D108" s="91"/>
      <c r="E108" s="91"/>
      <c r="F108" s="3"/>
      <c r="G108" s="100"/>
      <c r="H108" s="100"/>
      <c r="I108" s="100"/>
      <c r="J108" s="100"/>
      <c r="K108" s="100"/>
      <c r="L108" s="3"/>
      <c r="M108" s="3"/>
      <c r="N108" s="3"/>
      <c r="O108" s="20"/>
    </row>
    <row r="109" spans="1:17" ht="21" customHeight="1" x14ac:dyDescent="0.25">
      <c r="A109" s="381"/>
      <c r="B109" s="382"/>
      <c r="C109" s="382"/>
      <c r="D109" s="91"/>
      <c r="E109" s="91"/>
      <c r="F109" s="3"/>
      <c r="G109" s="100"/>
      <c r="H109" s="100"/>
      <c r="I109" s="100"/>
      <c r="J109" s="100"/>
      <c r="K109" s="100"/>
      <c r="L109" s="3"/>
      <c r="M109" s="3"/>
      <c r="N109" s="3"/>
      <c r="O109" s="20"/>
    </row>
    <row r="110" spans="1:17" ht="21" customHeight="1" thickBot="1" x14ac:dyDescent="0.3">
      <c r="A110" s="383"/>
      <c r="B110" s="384"/>
      <c r="C110" s="384"/>
      <c r="D110" s="3"/>
      <c r="E110" s="3"/>
      <c r="F110" s="3"/>
      <c r="G110" s="100"/>
      <c r="H110" s="100"/>
      <c r="I110" s="100"/>
      <c r="J110" s="100"/>
      <c r="K110" s="100"/>
      <c r="L110" s="3"/>
      <c r="M110" s="3"/>
      <c r="N110" s="3"/>
      <c r="O110" s="20"/>
    </row>
    <row r="111" spans="1:17" ht="21" customHeight="1" x14ac:dyDescent="0.3">
      <c r="A111" s="331" t="s">
        <v>41</v>
      </c>
      <c r="B111" s="343"/>
      <c r="C111" s="234" t="s">
        <v>42</v>
      </c>
      <c r="D111" s="101"/>
      <c r="E111" s="101"/>
      <c r="F111" s="3"/>
      <c r="G111" s="100"/>
      <c r="H111" s="100"/>
      <c r="I111" s="100"/>
      <c r="J111" s="100"/>
      <c r="K111" s="100"/>
      <c r="L111" s="3"/>
      <c r="M111" s="3"/>
      <c r="N111" s="3"/>
      <c r="O111" s="20"/>
    </row>
    <row r="112" spans="1:17" ht="21" customHeight="1" x14ac:dyDescent="0.25">
      <c r="A112" s="385">
        <f>Report!M28</f>
        <v>0</v>
      </c>
      <c r="B112" s="386"/>
      <c r="C112" s="179">
        <f>Report!O28</f>
        <v>0</v>
      </c>
      <c r="D112" s="3"/>
      <c r="E112" s="3"/>
      <c r="F112" s="3"/>
      <c r="G112" s="100"/>
      <c r="H112" s="100"/>
      <c r="I112" s="100"/>
      <c r="J112" s="100"/>
      <c r="K112" s="100"/>
      <c r="L112" s="3"/>
      <c r="M112" s="3"/>
      <c r="N112" s="3"/>
      <c r="O112" s="20"/>
    </row>
    <row r="113" spans="1:15" ht="21" customHeight="1" x14ac:dyDescent="0.25">
      <c r="A113" s="385">
        <f>Report!M29</f>
        <v>0</v>
      </c>
      <c r="B113" s="386"/>
      <c r="C113" s="179">
        <f>Report!O29</f>
        <v>0</v>
      </c>
      <c r="D113" s="3"/>
      <c r="E113" s="3"/>
      <c r="F113" s="3"/>
      <c r="G113" s="100"/>
      <c r="H113" s="100"/>
      <c r="I113" s="100"/>
      <c r="J113" s="100"/>
      <c r="K113" s="100"/>
      <c r="L113" s="3"/>
      <c r="M113" s="3"/>
      <c r="N113" s="3"/>
      <c r="O113" s="20"/>
    </row>
    <row r="114" spans="1:15" ht="21" customHeight="1" x14ac:dyDescent="0.25">
      <c r="A114" s="385">
        <f>Report!M30</f>
        <v>0</v>
      </c>
      <c r="B114" s="386"/>
      <c r="C114" s="179">
        <f>Report!O30</f>
        <v>0</v>
      </c>
      <c r="D114" s="3"/>
      <c r="E114" s="3"/>
      <c r="F114" s="3"/>
      <c r="G114" s="100"/>
      <c r="H114" s="100"/>
      <c r="I114" s="100"/>
      <c r="J114" s="100"/>
      <c r="K114" s="100"/>
      <c r="L114" s="3"/>
      <c r="M114" s="3"/>
      <c r="N114" s="3"/>
      <c r="O114" s="20"/>
    </row>
    <row r="115" spans="1:15" ht="21" customHeight="1" thickBot="1" x14ac:dyDescent="0.3">
      <c r="A115" s="385">
        <f>Report!M31</f>
        <v>0</v>
      </c>
      <c r="B115" s="386"/>
      <c r="C115" s="179">
        <f>Report!O31</f>
        <v>0</v>
      </c>
      <c r="D115" s="3"/>
      <c r="E115" s="3"/>
      <c r="F115" s="3"/>
      <c r="G115" s="3"/>
      <c r="H115" s="3"/>
      <c r="I115" s="3"/>
      <c r="J115" s="3"/>
      <c r="K115" s="3"/>
      <c r="L115" s="3"/>
      <c r="M115" s="3"/>
      <c r="N115" s="3"/>
      <c r="O115" s="20"/>
    </row>
    <row r="116" spans="1:15" ht="21" customHeight="1" x14ac:dyDescent="0.3">
      <c r="A116" s="331" t="s">
        <v>235</v>
      </c>
      <c r="B116" s="332"/>
      <c r="C116" s="333"/>
      <c r="D116" s="3"/>
      <c r="E116" s="3"/>
      <c r="F116" s="3"/>
      <c r="G116" s="3"/>
      <c r="H116" s="3"/>
      <c r="I116" s="3"/>
      <c r="J116" s="3"/>
      <c r="K116" s="3"/>
      <c r="L116" s="3"/>
      <c r="M116" s="3"/>
      <c r="N116" s="3"/>
      <c r="O116" s="20"/>
    </row>
    <row r="117" spans="1:15" ht="21" customHeight="1" x14ac:dyDescent="0.3">
      <c r="A117" s="377" t="str">
        <f>Report!M33</f>
        <v>CMZ090</v>
      </c>
      <c r="B117" s="378"/>
      <c r="C117" s="185" t="str">
        <f>Report!O33</f>
        <v>OK</v>
      </c>
      <c r="D117" s="3"/>
      <c r="E117" s="3"/>
      <c r="F117" s="3"/>
      <c r="G117" s="3"/>
      <c r="H117" s="3"/>
      <c r="I117" s="3"/>
      <c r="J117" s="3"/>
      <c r="K117" s="3"/>
      <c r="L117" s="3"/>
      <c r="M117" s="3"/>
      <c r="N117" s="3"/>
      <c r="O117" s="20"/>
    </row>
    <row r="118" spans="1:15" ht="21" customHeight="1" x14ac:dyDescent="0.3">
      <c r="A118" s="377">
        <f>Report!M34</f>
        <v>0</v>
      </c>
      <c r="B118" s="378"/>
      <c r="C118" s="185" t="str">
        <f>Report!O34</f>
        <v>OK</v>
      </c>
      <c r="D118" s="3"/>
      <c r="E118" s="3"/>
      <c r="F118" s="3"/>
      <c r="G118" s="3"/>
      <c r="H118" s="3"/>
      <c r="I118" s="3"/>
      <c r="J118" s="3"/>
      <c r="K118" s="3"/>
      <c r="L118" s="3"/>
      <c r="M118" s="3"/>
      <c r="N118" s="3"/>
      <c r="O118" s="20"/>
    </row>
    <row r="119" spans="1:15" ht="21" customHeight="1" x14ac:dyDescent="0.3">
      <c r="A119" s="377">
        <f>Report!M35</f>
        <v>0</v>
      </c>
      <c r="B119" s="378"/>
      <c r="C119" s="185" t="str">
        <f>Report!O35</f>
        <v>OK</v>
      </c>
      <c r="D119" s="3"/>
      <c r="E119" s="3"/>
      <c r="F119" s="3"/>
      <c r="G119" s="3"/>
      <c r="H119" s="3"/>
      <c r="I119" s="3"/>
      <c r="J119" s="3"/>
      <c r="K119" s="3"/>
      <c r="L119" s="3"/>
      <c r="M119" s="3"/>
      <c r="N119" s="3"/>
      <c r="O119" s="20"/>
    </row>
    <row r="120" spans="1:15" ht="21" customHeight="1" x14ac:dyDescent="0.3">
      <c r="A120" s="377" t="str">
        <f>Report!M36</f>
        <v>DLH 01</v>
      </c>
      <c r="B120" s="378"/>
      <c r="C120" s="185" t="str">
        <f>Report!O36</f>
        <v>OK</v>
      </c>
      <c r="D120" s="3"/>
      <c r="E120" s="3"/>
      <c r="F120" s="3"/>
      <c r="G120" s="3"/>
      <c r="H120" s="3"/>
      <c r="I120" s="3"/>
      <c r="J120" s="3"/>
      <c r="K120" s="3"/>
      <c r="L120" s="3"/>
      <c r="M120" s="3"/>
      <c r="N120" s="3"/>
      <c r="O120" s="20"/>
    </row>
    <row r="121" spans="1:15" ht="21" customHeight="1" thickBot="1" x14ac:dyDescent="0.35">
      <c r="A121" s="377" t="str">
        <f>Report!M37</f>
        <v>DMT 00</v>
      </c>
      <c r="B121" s="378"/>
      <c r="C121" s="185" t="str">
        <f>Report!O37</f>
        <v>OK</v>
      </c>
      <c r="D121" s="102"/>
      <c r="E121" s="102"/>
      <c r="F121" s="102"/>
      <c r="G121" s="102"/>
      <c r="H121" s="102"/>
      <c r="I121" s="102"/>
      <c r="J121" s="102"/>
      <c r="K121" s="102"/>
      <c r="L121" s="102"/>
      <c r="M121" s="102"/>
      <c r="N121" s="102"/>
      <c r="O121" s="103"/>
    </row>
    <row r="122" spans="1:15" x14ac:dyDescent="0.25">
      <c r="A122" s="211"/>
      <c r="B122" s="3"/>
      <c r="C122" s="3"/>
      <c r="D122" s="3"/>
      <c r="E122" s="3"/>
      <c r="F122" s="3"/>
      <c r="G122" s="3"/>
      <c r="H122" s="3"/>
      <c r="I122" s="3"/>
      <c r="J122" s="3"/>
      <c r="K122" s="3"/>
      <c r="L122" s="3"/>
      <c r="M122" s="3"/>
      <c r="N122" s="3"/>
      <c r="O122" s="20"/>
    </row>
    <row r="123" spans="1:15" x14ac:dyDescent="0.25">
      <c r="A123" s="211"/>
      <c r="B123" s="3"/>
      <c r="C123" s="3"/>
      <c r="D123" s="3"/>
      <c r="E123" s="3"/>
      <c r="F123" s="3"/>
      <c r="G123" s="3"/>
      <c r="H123" s="3"/>
      <c r="I123" s="3"/>
      <c r="J123" s="3"/>
      <c r="K123" s="3"/>
      <c r="L123" s="3"/>
      <c r="M123" s="3"/>
      <c r="N123" s="3"/>
      <c r="O123" s="20"/>
    </row>
    <row r="124" spans="1:15" x14ac:dyDescent="0.25">
      <c r="A124" s="211"/>
      <c r="B124" s="3"/>
      <c r="C124" s="3"/>
      <c r="D124" s="3"/>
      <c r="E124" s="3"/>
      <c r="F124" s="3"/>
      <c r="G124" s="3"/>
      <c r="H124" s="3"/>
      <c r="I124" s="3"/>
      <c r="J124" s="3"/>
      <c r="K124" s="3"/>
      <c r="L124" s="3"/>
      <c r="M124" s="3"/>
      <c r="N124" s="3"/>
      <c r="O124" s="20"/>
    </row>
    <row r="125" spans="1:15" x14ac:dyDescent="0.25">
      <c r="A125" s="211"/>
      <c r="B125" s="3"/>
      <c r="C125" s="3"/>
      <c r="D125" s="3"/>
      <c r="E125" s="3"/>
      <c r="F125" s="3"/>
      <c r="G125" s="3"/>
      <c r="H125" s="3"/>
      <c r="I125" s="3"/>
      <c r="J125" s="3"/>
      <c r="K125" s="3"/>
      <c r="L125" s="3"/>
      <c r="M125" s="3"/>
      <c r="N125" s="3"/>
      <c r="O125" s="20"/>
    </row>
    <row r="126" spans="1:15" x14ac:dyDescent="0.25">
      <c r="A126" s="211"/>
      <c r="B126" s="3"/>
      <c r="C126" s="3"/>
      <c r="D126" s="3"/>
      <c r="E126" s="3"/>
      <c r="F126" s="3"/>
      <c r="G126" s="3"/>
      <c r="H126" s="3"/>
      <c r="I126" s="3"/>
      <c r="J126" s="3"/>
      <c r="K126" s="3"/>
      <c r="L126" s="3"/>
      <c r="M126" s="3"/>
      <c r="N126" s="3"/>
      <c r="O126" s="20"/>
    </row>
    <row r="127" spans="1:15" x14ac:dyDescent="0.25">
      <c r="A127" s="211"/>
      <c r="B127" s="3"/>
      <c r="C127" s="3"/>
      <c r="D127" s="3"/>
      <c r="E127" s="3"/>
      <c r="F127" s="3"/>
      <c r="G127" s="3"/>
      <c r="H127" s="3"/>
      <c r="I127" s="3"/>
      <c r="J127" s="3"/>
      <c r="K127" s="3"/>
      <c r="L127" s="3"/>
      <c r="M127" s="3"/>
      <c r="N127" s="3"/>
      <c r="O127" s="20"/>
    </row>
    <row r="128" spans="1:15" x14ac:dyDescent="0.25">
      <c r="A128" s="211"/>
      <c r="B128" s="3"/>
      <c r="C128" s="3"/>
      <c r="D128" s="3"/>
      <c r="E128" s="3"/>
      <c r="F128" s="3"/>
      <c r="G128" s="3"/>
      <c r="H128" s="3"/>
      <c r="I128" s="3"/>
      <c r="J128" s="3"/>
      <c r="K128" s="3"/>
      <c r="L128" s="3"/>
      <c r="M128" s="3"/>
      <c r="N128" s="3"/>
      <c r="O128" s="20"/>
    </row>
    <row r="129" spans="1:15" x14ac:dyDescent="0.25">
      <c r="A129" s="211"/>
      <c r="B129" s="3"/>
      <c r="C129" s="3"/>
      <c r="D129" s="3"/>
      <c r="E129" s="3"/>
      <c r="F129" s="3"/>
      <c r="G129" s="3"/>
      <c r="H129" s="3"/>
      <c r="I129" s="3"/>
      <c r="J129" s="3"/>
      <c r="K129" s="3"/>
      <c r="L129" s="3"/>
      <c r="M129" s="3"/>
      <c r="N129" s="3"/>
      <c r="O129" s="20"/>
    </row>
    <row r="130" spans="1:15" x14ac:dyDescent="0.25">
      <c r="A130" s="211"/>
      <c r="B130" s="3"/>
      <c r="C130" s="3"/>
      <c r="D130" s="3"/>
      <c r="E130" s="3"/>
      <c r="F130" s="3"/>
      <c r="G130" s="3"/>
      <c r="H130" s="3"/>
      <c r="I130" s="3"/>
      <c r="J130" s="3"/>
      <c r="K130" s="3"/>
      <c r="L130" s="3"/>
      <c r="M130" s="3"/>
      <c r="N130" s="3"/>
      <c r="O130" s="20"/>
    </row>
    <row r="131" spans="1:15" x14ac:dyDescent="0.25">
      <c r="A131" s="211"/>
      <c r="B131" s="3"/>
      <c r="C131" s="3"/>
      <c r="D131" s="3"/>
      <c r="E131" s="3"/>
      <c r="F131" s="3"/>
      <c r="G131" s="3"/>
      <c r="H131" s="3"/>
      <c r="I131" s="3"/>
      <c r="J131" s="3"/>
      <c r="K131" s="3"/>
      <c r="L131" s="3"/>
      <c r="M131" s="3"/>
      <c r="N131" s="3"/>
      <c r="O131" s="20"/>
    </row>
    <row r="132" spans="1:15" x14ac:dyDescent="0.25">
      <c r="A132" s="211"/>
      <c r="B132" s="3"/>
      <c r="C132" s="3"/>
      <c r="D132" s="3"/>
      <c r="E132" s="3"/>
      <c r="F132" s="3"/>
      <c r="G132" s="3"/>
      <c r="H132" s="3"/>
      <c r="I132" s="3"/>
      <c r="J132" s="3"/>
      <c r="K132" s="3"/>
      <c r="L132" s="3"/>
      <c r="M132" s="3"/>
      <c r="N132" s="3"/>
      <c r="O132" s="20"/>
    </row>
    <row r="133" spans="1:15" x14ac:dyDescent="0.25">
      <c r="A133" s="211"/>
      <c r="B133" s="3"/>
      <c r="C133" s="3"/>
      <c r="D133" s="3"/>
      <c r="E133" s="3"/>
      <c r="F133" s="3"/>
      <c r="G133" s="3"/>
      <c r="H133" s="3"/>
      <c r="I133" s="3"/>
      <c r="J133" s="3"/>
      <c r="K133" s="3"/>
      <c r="L133" s="3"/>
      <c r="M133" s="3"/>
      <c r="N133" s="3"/>
      <c r="O133" s="20"/>
    </row>
    <row r="134" spans="1:15" x14ac:dyDescent="0.25">
      <c r="A134" s="211"/>
      <c r="B134" s="3"/>
      <c r="C134" s="3"/>
      <c r="D134" s="3"/>
      <c r="E134" s="3"/>
      <c r="F134" s="3"/>
      <c r="G134" s="3"/>
      <c r="H134" s="3"/>
      <c r="I134" s="3"/>
      <c r="J134" s="3"/>
      <c r="K134" s="3"/>
      <c r="L134" s="3"/>
      <c r="M134" s="3"/>
      <c r="N134" s="3"/>
      <c r="O134" s="20"/>
    </row>
    <row r="135" spans="1:15" x14ac:dyDescent="0.25">
      <c r="A135" s="211"/>
      <c r="B135" s="3"/>
      <c r="C135" s="3"/>
      <c r="D135" s="3"/>
      <c r="E135" s="3"/>
      <c r="F135" s="3"/>
      <c r="G135" s="3"/>
      <c r="H135" s="3"/>
      <c r="I135" s="3"/>
      <c r="J135" s="3"/>
      <c r="K135" s="3"/>
      <c r="L135" s="3"/>
      <c r="M135" s="3"/>
      <c r="N135" s="3"/>
      <c r="O135" s="20"/>
    </row>
    <row r="136" spans="1:15" x14ac:dyDescent="0.25">
      <c r="A136" s="211"/>
      <c r="B136" s="3"/>
      <c r="C136" s="3"/>
      <c r="D136" s="3"/>
      <c r="E136" s="3"/>
      <c r="F136" s="3"/>
      <c r="G136" s="3"/>
      <c r="H136" s="3"/>
      <c r="I136" s="3"/>
      <c r="J136" s="3"/>
      <c r="K136" s="3"/>
      <c r="L136" s="3"/>
      <c r="M136" s="3"/>
      <c r="N136" s="3"/>
      <c r="O136" s="20"/>
    </row>
    <row r="137" spans="1:15" x14ac:dyDescent="0.25">
      <c r="A137" s="211"/>
      <c r="B137" s="3"/>
      <c r="C137" s="3"/>
      <c r="D137" s="3"/>
      <c r="E137" s="3"/>
      <c r="F137" s="3"/>
      <c r="G137" s="3"/>
      <c r="H137" s="3"/>
      <c r="I137" s="3"/>
      <c r="J137" s="3"/>
      <c r="K137" s="3"/>
      <c r="L137" s="3"/>
      <c r="M137" s="3"/>
      <c r="N137" s="3"/>
      <c r="O137" s="20"/>
    </row>
    <row r="138" spans="1:15" x14ac:dyDescent="0.25">
      <c r="A138" s="211"/>
      <c r="B138" s="3"/>
      <c r="C138" s="3"/>
      <c r="D138" s="3"/>
      <c r="E138" s="3"/>
      <c r="F138" s="3"/>
      <c r="G138" s="3"/>
      <c r="H138" s="3"/>
      <c r="I138" s="3"/>
      <c r="J138" s="3"/>
      <c r="K138" s="3"/>
      <c r="L138" s="3"/>
      <c r="M138" s="3"/>
      <c r="N138" s="3"/>
      <c r="O138" s="20"/>
    </row>
    <row r="139" spans="1:15" x14ac:dyDescent="0.25">
      <c r="A139" s="211"/>
      <c r="B139" s="3"/>
      <c r="C139" s="3"/>
      <c r="D139" s="3"/>
      <c r="E139" s="3"/>
      <c r="F139" s="3"/>
      <c r="G139" s="3"/>
      <c r="H139" s="3"/>
      <c r="I139" s="3"/>
      <c r="J139" s="3"/>
      <c r="K139" s="3"/>
      <c r="L139" s="3"/>
      <c r="M139" s="3"/>
      <c r="N139" s="3"/>
      <c r="O139" s="20"/>
    </row>
    <row r="140" spans="1:15" x14ac:dyDescent="0.25">
      <c r="A140" s="211"/>
      <c r="B140" s="3"/>
      <c r="C140" s="3"/>
      <c r="D140" s="3"/>
      <c r="E140" s="3"/>
      <c r="F140" s="3"/>
      <c r="G140" s="3"/>
      <c r="H140" s="3"/>
      <c r="I140" s="3"/>
      <c r="J140" s="3"/>
      <c r="K140" s="3"/>
      <c r="L140" s="3"/>
      <c r="M140" s="3"/>
      <c r="N140" s="3"/>
      <c r="O140" s="20"/>
    </row>
    <row r="141" spans="1:15" x14ac:dyDescent="0.25">
      <c r="A141" s="211"/>
      <c r="B141" s="3"/>
      <c r="C141" s="3"/>
      <c r="D141" s="3"/>
      <c r="E141" s="3"/>
      <c r="F141" s="3"/>
      <c r="G141" s="3"/>
      <c r="H141" s="3"/>
      <c r="I141" s="3"/>
      <c r="J141" s="3"/>
      <c r="K141" s="3"/>
      <c r="L141" s="3"/>
      <c r="M141" s="3"/>
      <c r="N141" s="3"/>
      <c r="O141" s="20"/>
    </row>
    <row r="142" spans="1:15" x14ac:dyDescent="0.25">
      <c r="A142" s="211"/>
      <c r="B142" s="3"/>
      <c r="C142" s="3"/>
      <c r="D142" s="3"/>
      <c r="E142" s="3"/>
      <c r="F142" s="3"/>
      <c r="G142" s="3"/>
      <c r="H142" s="3"/>
      <c r="I142" s="3"/>
      <c r="J142" s="3"/>
      <c r="K142" s="3"/>
      <c r="L142" s="3"/>
      <c r="M142" s="3"/>
      <c r="N142" s="3"/>
      <c r="O142" s="20"/>
    </row>
    <row r="143" spans="1:15" x14ac:dyDescent="0.25">
      <c r="A143" s="211"/>
      <c r="B143" s="3"/>
      <c r="C143" s="3"/>
      <c r="D143" s="3"/>
      <c r="E143" s="3"/>
      <c r="F143" s="3"/>
      <c r="G143" s="3"/>
      <c r="H143" s="3"/>
      <c r="I143" s="3"/>
      <c r="J143" s="3"/>
      <c r="K143" s="3"/>
      <c r="L143" s="3"/>
      <c r="M143" s="3"/>
      <c r="N143" s="3"/>
      <c r="O143" s="20"/>
    </row>
    <row r="144" spans="1:15" x14ac:dyDescent="0.25">
      <c r="A144" s="211"/>
      <c r="B144" s="3"/>
      <c r="C144" s="3"/>
      <c r="D144" s="3"/>
      <c r="E144" s="3"/>
      <c r="F144" s="3"/>
      <c r="G144" s="3"/>
      <c r="H144" s="3"/>
      <c r="I144" s="3"/>
      <c r="J144" s="3"/>
      <c r="K144" s="3"/>
      <c r="L144" s="3"/>
      <c r="M144" s="3"/>
      <c r="N144" s="3"/>
      <c r="O144" s="20"/>
    </row>
    <row r="145" spans="1:15" x14ac:dyDescent="0.25">
      <c r="A145" s="211"/>
      <c r="B145" s="3"/>
      <c r="C145" s="3"/>
      <c r="D145" s="3"/>
      <c r="E145" s="3"/>
      <c r="F145" s="3"/>
      <c r="G145" s="3"/>
      <c r="H145" s="3"/>
      <c r="I145" s="3"/>
      <c r="J145" s="3"/>
      <c r="K145" s="3"/>
      <c r="L145" s="3"/>
      <c r="M145" s="3"/>
      <c r="N145" s="3"/>
      <c r="O145" s="20"/>
    </row>
    <row r="146" spans="1:15" x14ac:dyDescent="0.25">
      <c r="A146" s="211"/>
      <c r="B146" s="3"/>
      <c r="C146" s="3"/>
      <c r="D146" s="3"/>
      <c r="E146" s="3"/>
      <c r="F146" s="3"/>
      <c r="G146" s="3"/>
      <c r="H146" s="3"/>
      <c r="I146" s="3"/>
      <c r="J146" s="3"/>
      <c r="K146" s="3"/>
      <c r="L146" s="3"/>
      <c r="M146" s="3"/>
      <c r="N146" s="3"/>
      <c r="O146" s="20"/>
    </row>
    <row r="147" spans="1:15" x14ac:dyDescent="0.25">
      <c r="A147" s="211"/>
      <c r="B147" s="3"/>
      <c r="C147" s="3"/>
      <c r="D147" s="3"/>
      <c r="E147" s="3"/>
      <c r="F147" s="3"/>
      <c r="G147" s="3"/>
      <c r="H147" s="3"/>
      <c r="I147" s="3"/>
      <c r="J147" s="3"/>
      <c r="K147" s="3"/>
      <c r="L147" s="3"/>
      <c r="M147" s="3"/>
      <c r="N147" s="3"/>
      <c r="O147" s="20"/>
    </row>
    <row r="148" spans="1:15" x14ac:dyDescent="0.25">
      <c r="A148" s="211"/>
      <c r="B148" s="3"/>
      <c r="C148" s="3"/>
      <c r="D148" s="3"/>
      <c r="E148" s="3"/>
      <c r="F148" s="3"/>
      <c r="G148" s="3"/>
      <c r="H148" s="3"/>
      <c r="I148" s="3"/>
      <c r="J148" s="3"/>
      <c r="K148" s="3"/>
      <c r="L148" s="3"/>
      <c r="M148" s="3"/>
      <c r="N148" s="3"/>
      <c r="O148" s="20"/>
    </row>
    <row r="149" spans="1:15" x14ac:dyDescent="0.25">
      <c r="A149" s="211"/>
      <c r="B149" s="3"/>
      <c r="C149" s="3"/>
      <c r="D149" s="3"/>
      <c r="E149" s="3"/>
      <c r="F149" s="3"/>
      <c r="G149" s="3"/>
      <c r="H149" s="3"/>
      <c r="I149" s="3"/>
      <c r="J149" s="3"/>
      <c r="K149" s="3"/>
      <c r="L149" s="3"/>
      <c r="M149" s="3"/>
      <c r="N149" s="3"/>
      <c r="O149" s="20"/>
    </row>
    <row r="150" spans="1:15" x14ac:dyDescent="0.25">
      <c r="A150" s="211"/>
      <c r="B150" s="3"/>
      <c r="C150" s="3"/>
      <c r="D150" s="3"/>
      <c r="E150" s="3"/>
      <c r="F150" s="3"/>
      <c r="G150" s="3"/>
      <c r="H150" s="3"/>
      <c r="I150" s="3"/>
      <c r="J150" s="3"/>
      <c r="K150" s="3"/>
      <c r="L150" s="3"/>
      <c r="M150" s="3"/>
      <c r="N150" s="3"/>
      <c r="O150" s="20"/>
    </row>
    <row r="151" spans="1:15" x14ac:dyDescent="0.25">
      <c r="A151" s="211"/>
      <c r="B151" s="3"/>
      <c r="C151" s="3"/>
      <c r="D151" s="3"/>
      <c r="E151" s="3"/>
      <c r="F151" s="3"/>
      <c r="G151" s="3"/>
      <c r="H151" s="3"/>
      <c r="I151" s="3"/>
      <c r="J151" s="3"/>
      <c r="K151" s="3"/>
      <c r="L151" s="3"/>
      <c r="M151" s="3"/>
      <c r="N151" s="3"/>
      <c r="O151" s="20"/>
    </row>
    <row r="152" spans="1:15" x14ac:dyDescent="0.25">
      <c r="A152" s="211"/>
      <c r="B152" s="3"/>
      <c r="C152" s="3"/>
      <c r="D152" s="3"/>
      <c r="E152" s="3"/>
      <c r="F152" s="3"/>
      <c r="G152" s="3"/>
      <c r="H152" s="3"/>
      <c r="I152" s="3"/>
      <c r="J152" s="3"/>
      <c r="K152" s="3"/>
      <c r="L152" s="3"/>
      <c r="M152" s="3"/>
      <c r="N152" s="3"/>
      <c r="O152" s="20"/>
    </row>
    <row r="153" spans="1:15" x14ac:dyDescent="0.25">
      <c r="A153" s="211"/>
      <c r="B153" s="3"/>
      <c r="C153" s="3"/>
      <c r="D153" s="3"/>
      <c r="E153" s="3"/>
      <c r="F153" s="3"/>
      <c r="G153" s="3"/>
      <c r="H153" s="3"/>
      <c r="I153" s="3"/>
      <c r="J153" s="3"/>
      <c r="K153" s="3"/>
      <c r="L153" s="3"/>
      <c r="M153" s="3"/>
      <c r="N153" s="3"/>
      <c r="O153" s="20"/>
    </row>
    <row r="154" spans="1:15" x14ac:dyDescent="0.25">
      <c r="A154" s="211"/>
      <c r="B154" s="3"/>
      <c r="C154" s="3"/>
      <c r="D154" s="3"/>
      <c r="E154" s="3"/>
      <c r="F154" s="3"/>
      <c r="G154" s="3"/>
      <c r="H154" s="3"/>
      <c r="I154" s="3"/>
      <c r="J154" s="3"/>
      <c r="K154" s="3"/>
      <c r="L154" s="3"/>
      <c r="M154" s="3"/>
      <c r="N154" s="3"/>
      <c r="O154" s="20"/>
    </row>
    <row r="155" spans="1:15" x14ac:dyDescent="0.25">
      <c r="A155" s="211"/>
      <c r="B155" s="3"/>
      <c r="C155" s="3"/>
      <c r="D155" s="3"/>
      <c r="E155" s="3"/>
      <c r="F155" s="3"/>
      <c r="G155" s="3"/>
      <c r="H155" s="3"/>
      <c r="I155" s="3"/>
      <c r="J155" s="3"/>
      <c r="K155" s="3"/>
      <c r="L155" s="3"/>
      <c r="M155" s="3"/>
      <c r="N155" s="3"/>
      <c r="O155" s="20"/>
    </row>
    <row r="156" spans="1:15" x14ac:dyDescent="0.25">
      <c r="A156" s="211"/>
      <c r="B156" s="3"/>
      <c r="C156" s="3"/>
      <c r="D156" s="3"/>
      <c r="E156" s="3"/>
      <c r="F156" s="3"/>
      <c r="G156" s="3"/>
      <c r="H156" s="3"/>
      <c r="I156" s="3"/>
      <c r="J156" s="3"/>
      <c r="K156" s="3"/>
      <c r="L156" s="3"/>
      <c r="M156" s="3"/>
      <c r="N156" s="3"/>
      <c r="O156" s="20"/>
    </row>
    <row r="157" spans="1:15" ht="13.8" thickBot="1" x14ac:dyDescent="0.3">
      <c r="A157" s="212"/>
      <c r="B157" s="102"/>
      <c r="C157" s="102"/>
      <c r="D157" s="102"/>
      <c r="E157" s="102"/>
      <c r="F157" s="102"/>
      <c r="G157" s="102"/>
      <c r="H157" s="102"/>
      <c r="I157" s="102"/>
      <c r="J157" s="102"/>
      <c r="K157" s="102"/>
      <c r="L157" s="102"/>
      <c r="M157" s="102"/>
      <c r="N157" s="102"/>
      <c r="O157" s="103"/>
    </row>
  </sheetData>
  <sheetProtection selectLockedCells="1"/>
  <mergeCells count="109">
    <mergeCell ref="A11:C11"/>
    <mergeCell ref="D11:O11"/>
    <mergeCell ref="A12:C12"/>
    <mergeCell ref="D12:O12"/>
    <mergeCell ref="A10:C10"/>
    <mergeCell ref="D10:O10"/>
    <mergeCell ref="A1:M1"/>
    <mergeCell ref="E2:G3"/>
    <mergeCell ref="H2:K3"/>
    <mergeCell ref="L2:L3"/>
    <mergeCell ref="M2:M3"/>
    <mergeCell ref="A8:C8"/>
    <mergeCell ref="D8:O8"/>
    <mergeCell ref="A9:C9"/>
    <mergeCell ref="A4:A7"/>
    <mergeCell ref="E4:F4"/>
    <mergeCell ref="G4:M4"/>
    <mergeCell ref="I5:J5"/>
    <mergeCell ref="I6:J6"/>
    <mergeCell ref="I7:J7"/>
    <mergeCell ref="D9:O9"/>
    <mergeCell ref="D13:O13"/>
    <mergeCell ref="A27:B27"/>
    <mergeCell ref="A14:C14"/>
    <mergeCell ref="D14:O14"/>
    <mergeCell ref="A15:C15"/>
    <mergeCell ref="D15:O15"/>
    <mergeCell ref="A16:C16"/>
    <mergeCell ref="D16:O16"/>
    <mergeCell ref="A17:C17"/>
    <mergeCell ref="D17:O17"/>
    <mergeCell ref="A20:C20"/>
    <mergeCell ref="A21:C26"/>
    <mergeCell ref="J18:O19"/>
    <mergeCell ref="A33:B33"/>
    <mergeCell ref="A34:B34"/>
    <mergeCell ref="A37:B37"/>
    <mergeCell ref="A38:C38"/>
    <mergeCell ref="A13:C13"/>
    <mergeCell ref="A28:B28"/>
    <mergeCell ref="A29:B29"/>
    <mergeCell ref="A30:B30"/>
    <mergeCell ref="A31:B31"/>
    <mergeCell ref="A32:C32"/>
    <mergeCell ref="A35:B35"/>
    <mergeCell ref="A36:B36"/>
    <mergeCell ref="A53:C53"/>
    <mergeCell ref="D38:O38"/>
    <mergeCell ref="J39:O40"/>
    <mergeCell ref="D59:O59"/>
    <mergeCell ref="A42:C47"/>
    <mergeCell ref="A48:B48"/>
    <mergeCell ref="A49:B49"/>
    <mergeCell ref="A50:B50"/>
    <mergeCell ref="A51:B51"/>
    <mergeCell ref="A52:B52"/>
    <mergeCell ref="A41:C41"/>
    <mergeCell ref="J60:O61"/>
    <mergeCell ref="A62:C62"/>
    <mergeCell ref="A63:C68"/>
    <mergeCell ref="A69:B69"/>
    <mergeCell ref="A70:B70"/>
    <mergeCell ref="A71:B71"/>
    <mergeCell ref="A54:B54"/>
    <mergeCell ref="A57:B57"/>
    <mergeCell ref="A58:B58"/>
    <mergeCell ref="A59:C59"/>
    <mergeCell ref="A55:B55"/>
    <mergeCell ref="A56:B56"/>
    <mergeCell ref="A72:B72"/>
    <mergeCell ref="A73:B73"/>
    <mergeCell ref="A75:B75"/>
    <mergeCell ref="A78:B78"/>
    <mergeCell ref="A79:B79"/>
    <mergeCell ref="A80:C80"/>
    <mergeCell ref="A76:B76"/>
    <mergeCell ref="A77:B77"/>
    <mergeCell ref="A74:C74"/>
    <mergeCell ref="D80:O80"/>
    <mergeCell ref="J81:O82"/>
    <mergeCell ref="A83:C83"/>
    <mergeCell ref="A84:C89"/>
    <mergeCell ref="A104:C104"/>
    <mergeCell ref="A91:B91"/>
    <mergeCell ref="A92:B92"/>
    <mergeCell ref="A93:B93"/>
    <mergeCell ref="A94:B94"/>
    <mergeCell ref="A96:B96"/>
    <mergeCell ref="A99:B99"/>
    <mergeCell ref="A100:B100"/>
    <mergeCell ref="A101:C101"/>
    <mergeCell ref="D101:O101"/>
    <mergeCell ref="J102:O103"/>
    <mergeCell ref="A90:B90"/>
    <mergeCell ref="A97:B97"/>
    <mergeCell ref="A98:B98"/>
    <mergeCell ref="A95:C95"/>
    <mergeCell ref="A118:B118"/>
    <mergeCell ref="A119:B119"/>
    <mergeCell ref="A117:B117"/>
    <mergeCell ref="A120:B120"/>
    <mergeCell ref="A121:B121"/>
    <mergeCell ref="A105:C110"/>
    <mergeCell ref="A111:B111"/>
    <mergeCell ref="A112:B112"/>
    <mergeCell ref="A113:B113"/>
    <mergeCell ref="A114:B114"/>
    <mergeCell ref="A115:B115"/>
    <mergeCell ref="A116:C116"/>
  </mergeCells>
  <conditionalFormatting sqref="C75">
    <cfRule type="cellIs" dxfId="77" priority="186" stopIfTrue="1" operator="equal">
      <formula>"OK"</formula>
    </cfRule>
    <cfRule type="cellIs" dxfId="76" priority="187" stopIfTrue="1" operator="equal">
      <formula>"U/S"</formula>
    </cfRule>
  </conditionalFormatting>
  <conditionalFormatting sqref="C54">
    <cfRule type="cellIs" dxfId="75" priority="180" stopIfTrue="1" operator="equal">
      <formula>"OK"</formula>
    </cfRule>
    <cfRule type="cellIs" dxfId="74" priority="181" stopIfTrue="1" operator="equal">
      <formula>"U/S"</formula>
    </cfRule>
  </conditionalFormatting>
  <conditionalFormatting sqref="C33:C37">
    <cfRule type="cellIs" dxfId="73" priority="174" stopIfTrue="1" operator="equal">
      <formula>"OK"</formula>
    </cfRule>
    <cfRule type="cellIs" dxfId="72" priority="175" stopIfTrue="1" operator="equal">
      <formula>"U/S"</formula>
    </cfRule>
  </conditionalFormatting>
  <conditionalFormatting sqref="B19">
    <cfRule type="cellIs" dxfId="71" priority="90" operator="greaterThan">
      <formula>$C$19</formula>
    </cfRule>
    <cfRule type="cellIs" dxfId="70" priority="91" operator="lessThan">
      <formula>$C$19</formula>
    </cfRule>
  </conditionalFormatting>
  <conditionalFormatting sqref="C96">
    <cfRule type="cellIs" dxfId="69" priority="165" stopIfTrue="1" operator="equal">
      <formula>"OK"</formula>
    </cfRule>
    <cfRule type="cellIs" dxfId="68" priority="166" stopIfTrue="1" operator="equal">
      <formula>"U/S"</formula>
    </cfRule>
  </conditionalFormatting>
  <conditionalFormatting sqref="C117">
    <cfRule type="cellIs" dxfId="67" priority="127" stopIfTrue="1" operator="equal">
      <formula>"OK"</formula>
    </cfRule>
    <cfRule type="cellIs" dxfId="66" priority="128" stopIfTrue="1" operator="equal">
      <formula>"U/S"</formula>
    </cfRule>
  </conditionalFormatting>
  <conditionalFormatting sqref="E19">
    <cfRule type="cellIs" dxfId="65" priority="83" operator="lessThan">
      <formula>$F$19</formula>
    </cfRule>
    <cfRule type="cellIs" dxfId="64" priority="84" operator="greaterThan">
      <formula>$F$19</formula>
    </cfRule>
  </conditionalFormatting>
  <conditionalFormatting sqref="H19">
    <cfRule type="cellIs" dxfId="63" priority="74" operator="lessThan">
      <formula>$I$19</formula>
    </cfRule>
    <cfRule type="cellIs" dxfId="62" priority="75" operator="greaterThan">
      <formula>$I$19</formula>
    </cfRule>
  </conditionalFormatting>
  <conditionalFormatting sqref="H40">
    <cfRule type="cellIs" dxfId="61" priority="61" operator="lessThan">
      <formula>$I40</formula>
    </cfRule>
    <cfRule type="cellIs" dxfId="60" priority="62" operator="greaterThan">
      <formula>$I40</formula>
    </cfRule>
  </conditionalFormatting>
  <conditionalFormatting sqref="E40">
    <cfRule type="cellIs" dxfId="59" priority="59" operator="lessThan">
      <formula>$F40</formula>
    </cfRule>
    <cfRule type="cellIs" dxfId="58" priority="60" operator="greaterThan">
      <formula>$F40</formula>
    </cfRule>
  </conditionalFormatting>
  <conditionalFormatting sqref="B40">
    <cfRule type="cellIs" dxfId="57" priority="57" operator="greaterThan">
      <formula>$C40</formula>
    </cfRule>
    <cfRule type="cellIs" dxfId="56" priority="58" operator="lessThan">
      <formula>$C40</formula>
    </cfRule>
  </conditionalFormatting>
  <conditionalFormatting sqref="B61">
    <cfRule type="cellIs" dxfId="55" priority="55" operator="greaterThan">
      <formula>$C61</formula>
    </cfRule>
    <cfRule type="cellIs" dxfId="54" priority="56" operator="lessThan">
      <formula>$C61</formula>
    </cfRule>
  </conditionalFormatting>
  <conditionalFormatting sqref="E61">
    <cfRule type="cellIs" dxfId="53" priority="53" operator="lessThan">
      <formula>$F61</formula>
    </cfRule>
    <cfRule type="cellIs" dxfId="52" priority="54" operator="greaterThan">
      <formula>$F61</formula>
    </cfRule>
  </conditionalFormatting>
  <conditionalFormatting sqref="H61">
    <cfRule type="cellIs" dxfId="51" priority="51" operator="lessThan">
      <formula>$I61</formula>
    </cfRule>
    <cfRule type="cellIs" dxfId="50" priority="52" operator="greaterThan">
      <formula>$I61</formula>
    </cfRule>
  </conditionalFormatting>
  <conditionalFormatting sqref="B82">
    <cfRule type="cellIs" dxfId="49" priority="49" operator="greaterThan">
      <formula>$C82</formula>
    </cfRule>
    <cfRule type="cellIs" dxfId="48" priority="50" operator="lessThan">
      <formula>$C82</formula>
    </cfRule>
  </conditionalFormatting>
  <conditionalFormatting sqref="E82">
    <cfRule type="cellIs" dxfId="47" priority="47" operator="lessThan">
      <formula>$F82</formula>
    </cfRule>
    <cfRule type="cellIs" dxfId="46" priority="48" operator="greaterThan">
      <formula>$F82</formula>
    </cfRule>
  </conditionalFormatting>
  <conditionalFormatting sqref="H82">
    <cfRule type="cellIs" dxfId="45" priority="45" operator="lessThan">
      <formula>$I82</formula>
    </cfRule>
    <cfRule type="cellIs" dxfId="44" priority="46" operator="greaterThan">
      <formula>$I82</formula>
    </cfRule>
  </conditionalFormatting>
  <conditionalFormatting sqref="B103">
    <cfRule type="cellIs" dxfId="43" priority="43" operator="greaterThan">
      <formula>$C103</formula>
    </cfRule>
    <cfRule type="cellIs" dxfId="42" priority="44" operator="lessThan">
      <formula>$C103</formula>
    </cfRule>
  </conditionalFormatting>
  <conditionalFormatting sqref="E103">
    <cfRule type="cellIs" dxfId="41" priority="41" operator="lessThan">
      <formula>$F103</formula>
    </cfRule>
    <cfRule type="cellIs" dxfId="40" priority="42" operator="greaterThan">
      <formula>$F103</formula>
    </cfRule>
  </conditionalFormatting>
  <conditionalFormatting sqref="H103">
    <cfRule type="cellIs" dxfId="39" priority="39" operator="lessThan">
      <formula>$I103</formula>
    </cfRule>
    <cfRule type="cellIs" dxfId="38" priority="40" operator="greaterThan">
      <formula>$I103</formula>
    </cfRule>
  </conditionalFormatting>
  <conditionalFormatting sqref="C55">
    <cfRule type="cellIs" dxfId="37" priority="37" stopIfTrue="1" operator="equal">
      <formula>"OK"</formula>
    </cfRule>
    <cfRule type="cellIs" dxfId="36" priority="38" stopIfTrue="1" operator="equal">
      <formula>"U/S"</formula>
    </cfRule>
  </conditionalFormatting>
  <conditionalFormatting sqref="C56">
    <cfRule type="cellIs" dxfId="35" priority="35" stopIfTrue="1" operator="equal">
      <formula>"OK"</formula>
    </cfRule>
    <cfRule type="cellIs" dxfId="34" priority="36" stopIfTrue="1" operator="equal">
      <formula>"U/S"</formula>
    </cfRule>
  </conditionalFormatting>
  <conditionalFormatting sqref="C57">
    <cfRule type="cellIs" dxfId="33" priority="33" stopIfTrue="1" operator="equal">
      <formula>"OK"</formula>
    </cfRule>
    <cfRule type="cellIs" dxfId="32" priority="34" stopIfTrue="1" operator="equal">
      <formula>"U/S"</formula>
    </cfRule>
  </conditionalFormatting>
  <conditionalFormatting sqref="C58">
    <cfRule type="cellIs" dxfId="31" priority="31" stopIfTrue="1" operator="equal">
      <formula>"OK"</formula>
    </cfRule>
    <cfRule type="cellIs" dxfId="30" priority="32" stopIfTrue="1" operator="equal">
      <formula>"U/S"</formula>
    </cfRule>
  </conditionalFormatting>
  <conditionalFormatting sqref="C76">
    <cfRule type="cellIs" dxfId="29" priority="29" stopIfTrue="1" operator="equal">
      <formula>"OK"</formula>
    </cfRule>
    <cfRule type="cellIs" dxfId="28" priority="30" stopIfTrue="1" operator="equal">
      <formula>"U/S"</formula>
    </cfRule>
  </conditionalFormatting>
  <conditionalFormatting sqref="C77">
    <cfRule type="cellIs" dxfId="27" priority="27" stopIfTrue="1" operator="equal">
      <formula>"OK"</formula>
    </cfRule>
    <cfRule type="cellIs" dxfId="26" priority="28" stopIfTrue="1" operator="equal">
      <formula>"U/S"</formula>
    </cfRule>
  </conditionalFormatting>
  <conditionalFormatting sqref="C78">
    <cfRule type="cellIs" dxfId="25" priority="25" stopIfTrue="1" operator="equal">
      <formula>"OK"</formula>
    </cfRule>
    <cfRule type="cellIs" dxfId="24" priority="26" stopIfTrue="1" operator="equal">
      <formula>"U/S"</formula>
    </cfRule>
  </conditionalFormatting>
  <conditionalFormatting sqref="C79">
    <cfRule type="cellIs" dxfId="23" priority="23" stopIfTrue="1" operator="equal">
      <formula>"OK"</formula>
    </cfRule>
    <cfRule type="cellIs" dxfId="22" priority="24" stopIfTrue="1" operator="equal">
      <formula>"U/S"</formula>
    </cfRule>
  </conditionalFormatting>
  <conditionalFormatting sqref="C97">
    <cfRule type="cellIs" dxfId="21" priority="21" stopIfTrue="1" operator="equal">
      <formula>"OK"</formula>
    </cfRule>
    <cfRule type="cellIs" dxfId="20" priority="22" stopIfTrue="1" operator="equal">
      <formula>"U/S"</formula>
    </cfRule>
  </conditionalFormatting>
  <conditionalFormatting sqref="C98">
    <cfRule type="cellIs" dxfId="19" priority="19" stopIfTrue="1" operator="equal">
      <formula>"OK"</formula>
    </cfRule>
    <cfRule type="cellIs" dxfId="18" priority="20" stopIfTrue="1" operator="equal">
      <formula>"U/S"</formula>
    </cfRule>
  </conditionalFormatting>
  <conditionalFormatting sqref="C99">
    <cfRule type="cellIs" dxfId="17" priority="17" stopIfTrue="1" operator="equal">
      <formula>"OK"</formula>
    </cfRule>
    <cfRule type="cellIs" dxfId="16" priority="18" stopIfTrue="1" operator="equal">
      <formula>"U/S"</formula>
    </cfRule>
  </conditionalFormatting>
  <conditionalFormatting sqref="C100">
    <cfRule type="cellIs" dxfId="15" priority="15" stopIfTrue="1" operator="equal">
      <formula>"OK"</formula>
    </cfRule>
    <cfRule type="cellIs" dxfId="14" priority="16" stopIfTrue="1" operator="equal">
      <formula>"U/S"</formula>
    </cfRule>
  </conditionalFormatting>
  <conditionalFormatting sqref="C118">
    <cfRule type="cellIs" dxfId="13" priority="13" stopIfTrue="1" operator="equal">
      <formula>"OK"</formula>
    </cfRule>
    <cfRule type="cellIs" dxfId="12" priority="14" stopIfTrue="1" operator="equal">
      <formula>"U/S"</formula>
    </cfRule>
  </conditionalFormatting>
  <conditionalFormatting sqref="C119">
    <cfRule type="cellIs" dxfId="11" priority="11" stopIfTrue="1" operator="equal">
      <formula>"OK"</formula>
    </cfRule>
    <cfRule type="cellIs" dxfId="10" priority="12" stopIfTrue="1" operator="equal">
      <formula>"U/S"</formula>
    </cfRule>
  </conditionalFormatting>
  <conditionalFormatting sqref="C120">
    <cfRule type="cellIs" dxfId="9" priority="9" stopIfTrue="1" operator="equal">
      <formula>"OK"</formula>
    </cfRule>
    <cfRule type="cellIs" dxfId="8" priority="10" stopIfTrue="1" operator="equal">
      <formula>"U/S"</formula>
    </cfRule>
  </conditionalFormatting>
  <conditionalFormatting sqref="C121">
    <cfRule type="cellIs" dxfId="7" priority="7" stopIfTrue="1" operator="equal">
      <formula>"OK"</formula>
    </cfRule>
    <cfRule type="cellIs" dxfId="6" priority="8" stopIfTrue="1" operator="equal">
      <formula>"U/S"</formula>
    </cfRule>
  </conditionalFormatting>
  <conditionalFormatting sqref="C5">
    <cfRule type="cellIs" dxfId="5" priority="5" operator="lessThan">
      <formula>$D$5</formula>
    </cfRule>
    <cfRule type="cellIs" dxfId="4" priority="6" operator="greaterThan">
      <formula>$D$5</formula>
    </cfRule>
  </conditionalFormatting>
  <conditionalFormatting sqref="C6">
    <cfRule type="cellIs" dxfId="3" priority="3" operator="lessThan">
      <formula>$D$6</formula>
    </cfRule>
    <cfRule type="cellIs" dxfId="2" priority="4" operator="greaterThan">
      <formula>$D$6</formula>
    </cfRule>
  </conditionalFormatting>
  <conditionalFormatting sqref="C7">
    <cfRule type="cellIs" dxfId="1" priority="1" operator="lessThan">
      <formula>$D$7</formula>
    </cfRule>
    <cfRule type="cellIs" dxfId="0" priority="2" operator="greaterThan">
      <formula>$D$7</formula>
    </cfRule>
  </conditionalFormatting>
  <dataValidations disablePrompts="1" count="8">
    <dataValidation type="list" allowBlank="1" showInputMessage="1" showErrorMessage="1" sqref="AH41:AH45 C54:C58 C33:C37 C75:C79 C96:C100 Y41:Y45 AB41:AB45 AE41:AE45 V41:V45 C117:C121">
      <formula1>STATUS</formula1>
    </dataValidation>
    <dataValidation type="list" allowBlank="1" showInputMessage="1" showErrorMessage="1" sqref="D2">
      <formula1>CREWS</formula1>
    </dataValidation>
    <dataValidation type="list" allowBlank="1" showInputMessage="1" showErrorMessage="1" sqref="B3">
      <formula1>TIME</formula1>
    </dataValidation>
    <dataValidation type="list" allowBlank="1" showInputMessage="1" showErrorMessage="1" sqref="D3">
      <formula1>SHIFT</formula1>
    </dataValidation>
    <dataValidation type="list" allowBlank="1" showInputMessage="1" showErrorMessage="1" sqref="W44:X44 Z44:AA44 AC44:AD44 AF44:AG44">
      <formula1>#REF!</formula1>
    </dataValidation>
    <dataValidation type="list" allowBlank="1" showInputMessage="1" showErrorMessage="1" sqref="W42:X43 Z42:AA43 AC42:AD43 AF42:AG43">
      <formula1>#REF!</formula1>
    </dataValidation>
    <dataValidation type="list" allowBlank="1" showInputMessage="1" showErrorMessage="1" sqref="W45:X45 Z45:AA45 AC45:AD45 AF45:AG45">
      <formula1>#REF!</formula1>
    </dataValidation>
    <dataValidation type="list" allowBlank="1" showInputMessage="1" showErrorMessage="1" sqref="T41:U41 AC41:AD41 W41:X41 Z41:AA41 AF41:AG41">
      <formula1>CM001_</formula1>
    </dataValidation>
  </dataValidations>
  <printOptions horizontalCentered="1" verticalCentered="1"/>
  <pageMargins left="0" right="0" top="0" bottom="0" header="0" footer="0"/>
  <pageSetup paperSize="8" scale="37" fitToWidth="0" orientation="portrait" r:id="rId1"/>
  <headerFooter alignWithMargins="0"/>
  <drawing r:id="rId2"/>
  <extLst>
    <ext xmlns:x14="http://schemas.microsoft.com/office/spreadsheetml/2009/9/main" uri="{CCE6A557-97BC-4b89-ADB6-D9C93CAAB3DF}">
      <x14:dataValidations xmlns:xm="http://schemas.microsoft.com/office/excel/2006/main" disablePrompts="1" count="3">
        <x14:dataValidation type="list" allowBlank="1" showInputMessage="1" showErrorMessage="1">
          <x14:formula1>
            <xm:f>Data!$BD$64:$BD$76</xm:f>
          </x14:formula1>
          <xm:sqref>T42:U43</xm:sqref>
        </x14:dataValidation>
        <x14:dataValidation type="list" allowBlank="1" showInputMessage="1" showErrorMessage="1">
          <x14:formula1>
            <xm:f>Data!$BA$64:$BA$76</xm:f>
          </x14:formula1>
          <xm:sqref>T45:U45</xm:sqref>
        </x14:dataValidation>
        <x14:dataValidation type="list" allowBlank="1" showInputMessage="1" showErrorMessage="1">
          <x14:formula1>
            <xm:f>Data!$BB$64:$BB$83</xm:f>
          </x14:formula1>
          <xm:sqref>T44:U44</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BJ207"/>
  <sheetViews>
    <sheetView zoomScale="85" zoomScaleNormal="85" workbookViewId="0">
      <pane xSplit="2" ySplit="8" topLeftCell="C9" activePane="bottomRight" state="frozen"/>
      <selection pane="topRight" activeCell="C1" sqref="C1"/>
      <selection pane="bottomLeft" activeCell="A10" sqref="A10"/>
      <selection pane="bottomRight" activeCell="AR2" sqref="AR2"/>
    </sheetView>
  </sheetViews>
  <sheetFormatPr defaultColWidth="9.109375" defaultRowHeight="13.2" x14ac:dyDescent="0.25"/>
  <cols>
    <col min="1" max="1" width="19.77734375" style="30" bestFit="1" customWidth="1"/>
    <col min="2" max="2" width="11" style="31" customWidth="1"/>
    <col min="3" max="3" width="11.88671875" style="31" customWidth="1"/>
    <col min="4" max="10" width="11.88671875" style="195" hidden="1" customWidth="1"/>
    <col min="11" max="12" width="11.88671875" style="31" hidden="1" customWidth="1"/>
    <col min="13" max="14" width="11.88671875" style="32" hidden="1" customWidth="1"/>
    <col min="15" max="18" width="11.88671875" style="17" hidden="1" customWidth="1"/>
    <col min="19" max="19" width="11.88671875" style="17" customWidth="1"/>
    <col min="20" max="26" width="11.88671875" style="17" hidden="1" customWidth="1"/>
    <col min="27" max="27" width="11.88671875" style="17" customWidth="1"/>
    <col min="28" max="34" width="11.88671875" style="17" hidden="1" customWidth="1"/>
    <col min="35" max="35" width="11.88671875" style="17" customWidth="1"/>
    <col min="36" max="42" width="11.88671875" style="17" hidden="1" customWidth="1"/>
    <col min="43" max="44" width="11.88671875" style="17" customWidth="1"/>
    <col min="45" max="45" width="11.88671875" style="17" hidden="1" customWidth="1"/>
    <col min="46" max="46" width="11.77734375" style="17" hidden="1" customWidth="1"/>
    <col min="47" max="47" width="11.88671875" style="17" hidden="1" customWidth="1"/>
    <col min="48" max="48" width="10.6640625" style="17" hidden="1" customWidth="1"/>
    <col min="49" max="49" width="11.33203125" style="17" hidden="1" customWidth="1"/>
    <col min="50" max="50" width="9.44140625" style="17" customWidth="1"/>
    <col min="51" max="51" width="8.44140625" style="17" hidden="1" customWidth="1"/>
    <col min="52" max="52" width="8.109375" style="17" hidden="1" customWidth="1"/>
    <col min="53" max="53" width="8.44140625" style="17" hidden="1" customWidth="1"/>
    <col min="54" max="54" width="7.88671875" style="17" hidden="1" customWidth="1"/>
    <col min="55" max="55" width="9.109375" style="17" hidden="1" customWidth="1"/>
    <col min="56" max="56" width="6.5546875" style="17" hidden="1" customWidth="1"/>
    <col min="57" max="57" width="9.109375" style="17" hidden="1" customWidth="1"/>
    <col min="58" max="58" width="24.109375" style="17" hidden="1" customWidth="1"/>
    <col min="59" max="59" width="9.109375" style="17" hidden="1" customWidth="1"/>
    <col min="60" max="16384" width="9.109375" style="17"/>
  </cols>
  <sheetData>
    <row r="1" spans="1:58" ht="13.8" thickBot="1" x14ac:dyDescent="0.3">
      <c r="J1" s="196"/>
      <c r="K1" s="32"/>
      <c r="L1" s="32"/>
    </row>
    <row r="2" spans="1:58" ht="13.8" thickBot="1" x14ac:dyDescent="0.3">
      <c r="A2" s="440" t="s">
        <v>43</v>
      </c>
      <c r="B2" s="441"/>
      <c r="C2" s="32"/>
      <c r="D2" s="196"/>
      <c r="E2" s="196"/>
      <c r="F2" s="196"/>
      <c r="G2" s="196"/>
      <c r="H2" s="196"/>
      <c r="I2" s="196"/>
      <c r="J2" s="196"/>
      <c r="K2" s="32"/>
      <c r="L2" s="32"/>
    </row>
    <row r="3" spans="1:58" x14ac:dyDescent="0.25">
      <c r="A3" s="120" t="s">
        <v>194</v>
      </c>
      <c r="B3" s="121">
        <v>41233</v>
      </c>
      <c r="C3" s="32"/>
      <c r="D3" s="196"/>
      <c r="E3" s="196"/>
      <c r="F3" s="196"/>
      <c r="G3" s="196"/>
      <c r="H3" s="196"/>
      <c r="I3" s="196"/>
      <c r="J3" s="196"/>
      <c r="K3" s="32"/>
      <c r="L3" s="32"/>
      <c r="AU3" s="135"/>
    </row>
    <row r="4" spans="1:58" x14ac:dyDescent="0.25">
      <c r="A4" s="116" t="s">
        <v>4</v>
      </c>
      <c r="B4" s="117">
        <f>Report!B2</f>
        <v>41358</v>
      </c>
      <c r="C4" s="32"/>
      <c r="D4" s="196"/>
      <c r="E4" s="196"/>
      <c r="F4" s="196"/>
      <c r="G4" s="196"/>
      <c r="H4" s="196"/>
      <c r="I4" s="196"/>
      <c r="J4" s="196"/>
      <c r="K4" s="32"/>
      <c r="L4" s="32"/>
    </row>
    <row r="5" spans="1:58" ht="13.8" thickBot="1" x14ac:dyDescent="0.3">
      <c r="A5" s="118" t="s">
        <v>179</v>
      </c>
      <c r="B5" s="119">
        <f>(B4-B3)</f>
        <v>125</v>
      </c>
      <c r="C5" s="32"/>
      <c r="D5" s="196"/>
      <c r="E5" s="196"/>
      <c r="F5" s="196"/>
      <c r="G5" s="196"/>
      <c r="H5" s="196"/>
      <c r="I5" s="196"/>
    </row>
    <row r="6" spans="1:58" ht="13.2" customHeight="1" thickBot="1" x14ac:dyDescent="0.3"/>
    <row r="7" spans="1:58" ht="13.8" customHeight="1" x14ac:dyDescent="0.25">
      <c r="A7" s="444" t="s">
        <v>2</v>
      </c>
      <c r="B7" s="442" t="s">
        <v>22</v>
      </c>
      <c r="C7" s="423" t="s">
        <v>162</v>
      </c>
      <c r="D7" s="425" t="s">
        <v>239</v>
      </c>
      <c r="E7" s="427" t="s">
        <v>3</v>
      </c>
      <c r="F7" s="427" t="s">
        <v>164</v>
      </c>
      <c r="G7" s="429" t="s">
        <v>163</v>
      </c>
      <c r="H7" s="427" t="s">
        <v>240</v>
      </c>
      <c r="I7" s="429" t="s">
        <v>153</v>
      </c>
      <c r="J7" s="431" t="s">
        <v>165</v>
      </c>
      <c r="K7" s="423" t="s">
        <v>167</v>
      </c>
      <c r="L7" s="433" t="s">
        <v>241</v>
      </c>
      <c r="M7" s="415" t="s">
        <v>3</v>
      </c>
      <c r="N7" s="415" t="s">
        <v>164</v>
      </c>
      <c r="O7" s="435" t="s">
        <v>170</v>
      </c>
      <c r="P7" s="415" t="s">
        <v>242</v>
      </c>
      <c r="Q7" s="435" t="s">
        <v>171</v>
      </c>
      <c r="R7" s="437" t="s">
        <v>165</v>
      </c>
      <c r="S7" s="423" t="s">
        <v>168</v>
      </c>
      <c r="T7" s="433" t="s">
        <v>248</v>
      </c>
      <c r="U7" s="415" t="s">
        <v>3</v>
      </c>
      <c r="V7" s="415" t="s">
        <v>164</v>
      </c>
      <c r="W7" s="435" t="s">
        <v>169</v>
      </c>
      <c r="X7" s="415" t="s">
        <v>247</v>
      </c>
      <c r="Y7" s="435" t="s">
        <v>172</v>
      </c>
      <c r="Z7" s="437" t="s">
        <v>165</v>
      </c>
      <c r="AA7" s="423" t="s">
        <v>173</v>
      </c>
      <c r="AB7" s="433" t="s">
        <v>243</v>
      </c>
      <c r="AC7" s="415" t="s">
        <v>3</v>
      </c>
      <c r="AD7" s="415" t="s">
        <v>164</v>
      </c>
      <c r="AE7" s="435" t="s">
        <v>174</v>
      </c>
      <c r="AF7" s="415" t="s">
        <v>244</v>
      </c>
      <c r="AG7" s="435" t="s">
        <v>175</v>
      </c>
      <c r="AH7" s="437" t="s">
        <v>165</v>
      </c>
      <c r="AI7" s="423" t="s">
        <v>176</v>
      </c>
      <c r="AJ7" s="433" t="s">
        <v>245</v>
      </c>
      <c r="AK7" s="415" t="s">
        <v>3</v>
      </c>
      <c r="AL7" s="415" t="s">
        <v>164</v>
      </c>
      <c r="AM7" s="435" t="s">
        <v>177</v>
      </c>
      <c r="AN7" s="415" t="s">
        <v>246</v>
      </c>
      <c r="AO7" s="435" t="s">
        <v>178</v>
      </c>
      <c r="AP7" s="415" t="s">
        <v>165</v>
      </c>
      <c r="AQ7" s="122"/>
      <c r="AR7" s="417" t="s">
        <v>228</v>
      </c>
      <c r="AS7" s="421" t="s">
        <v>232</v>
      </c>
      <c r="AT7" s="419" t="s">
        <v>202</v>
      </c>
      <c r="AU7" s="419" t="s">
        <v>203</v>
      </c>
      <c r="AV7" s="419" t="s">
        <v>249</v>
      </c>
      <c r="AW7" s="421" t="s">
        <v>250</v>
      </c>
      <c r="AX7" s="2"/>
      <c r="AY7" s="439"/>
      <c r="AZ7" s="439"/>
      <c r="BA7" s="439"/>
      <c r="BB7" s="439"/>
      <c r="BC7" s="439"/>
      <c r="BD7" s="439"/>
      <c r="BE7" s="439"/>
    </row>
    <row r="8" spans="1:58" ht="27.6" customHeight="1" thickBot="1" x14ac:dyDescent="0.3">
      <c r="A8" s="445"/>
      <c r="B8" s="443"/>
      <c r="C8" s="424"/>
      <c r="D8" s="426"/>
      <c r="E8" s="428"/>
      <c r="F8" s="428"/>
      <c r="G8" s="430"/>
      <c r="H8" s="428"/>
      <c r="I8" s="430"/>
      <c r="J8" s="432"/>
      <c r="K8" s="424"/>
      <c r="L8" s="434"/>
      <c r="M8" s="416"/>
      <c r="N8" s="416"/>
      <c r="O8" s="436"/>
      <c r="P8" s="416"/>
      <c r="Q8" s="436"/>
      <c r="R8" s="438"/>
      <c r="S8" s="424"/>
      <c r="T8" s="434"/>
      <c r="U8" s="416"/>
      <c r="V8" s="416"/>
      <c r="W8" s="436"/>
      <c r="X8" s="416"/>
      <c r="Y8" s="436"/>
      <c r="Z8" s="438"/>
      <c r="AA8" s="424"/>
      <c r="AB8" s="434"/>
      <c r="AC8" s="416"/>
      <c r="AD8" s="416"/>
      <c r="AE8" s="436"/>
      <c r="AF8" s="416"/>
      <c r="AG8" s="436"/>
      <c r="AH8" s="438"/>
      <c r="AI8" s="424"/>
      <c r="AJ8" s="434"/>
      <c r="AK8" s="416"/>
      <c r="AL8" s="416"/>
      <c r="AM8" s="436"/>
      <c r="AN8" s="416"/>
      <c r="AO8" s="436"/>
      <c r="AP8" s="416"/>
      <c r="AQ8" s="131"/>
      <c r="AR8" s="418"/>
      <c r="AS8" s="422"/>
      <c r="AT8" s="420"/>
      <c r="AU8" s="420"/>
      <c r="AV8" s="420"/>
      <c r="AW8" s="422"/>
      <c r="AX8" s="2"/>
    </row>
    <row r="9" spans="1:58" ht="14.4" x14ac:dyDescent="0.25">
      <c r="A9" s="130"/>
      <c r="B9" s="113" t="s">
        <v>15</v>
      </c>
      <c r="C9" s="139">
        <v>4</v>
      </c>
      <c r="D9" s="197">
        <f>IF(C9="",#N/A,D8+C9)</f>
        <v>4</v>
      </c>
      <c r="E9" s="198">
        <f>IF(C9="",#N/A,C9*$C$104)</f>
        <v>108</v>
      </c>
      <c r="F9" s="197">
        <f t="shared" ref="D9:H72" si="0">IF(E9="",#N/A,F8+E9)</f>
        <v>108</v>
      </c>
      <c r="G9" s="199">
        <v>0</v>
      </c>
      <c r="H9" s="197">
        <f t="shared" si="0"/>
        <v>0</v>
      </c>
      <c r="I9" s="199">
        <v>0</v>
      </c>
      <c r="J9" s="200">
        <f t="shared" ref="J9:J72" si="1">IF(I9="",#N/A,J8+I9)</f>
        <v>0</v>
      </c>
      <c r="K9" s="139"/>
      <c r="L9" s="132"/>
      <c r="M9" s="133"/>
      <c r="N9" s="132"/>
      <c r="O9" s="134"/>
      <c r="P9" s="132"/>
      <c r="Q9" s="134"/>
      <c r="R9" s="138"/>
      <c r="S9" s="139">
        <v>0</v>
      </c>
      <c r="T9" s="132">
        <f t="shared" ref="T9:T72" si="2">IF(S9="",#N/A,T8+S9)</f>
        <v>0</v>
      </c>
      <c r="U9" s="133">
        <f>IF(S9="",#N/A,S9*$S$104)</f>
        <v>0</v>
      </c>
      <c r="V9" s="132">
        <f t="shared" ref="V9:V72" si="3">IF(U9="",#N/A,V8+U9)</f>
        <v>0</v>
      </c>
      <c r="W9" s="134">
        <v>0</v>
      </c>
      <c r="X9" s="132">
        <f t="shared" ref="X9:X72" si="4">IF(W9="",#N/A,X8+W9)</f>
        <v>0</v>
      </c>
      <c r="Y9" s="134">
        <v>0</v>
      </c>
      <c r="Z9" s="138">
        <f t="shared" ref="Z9:Z72" si="5">IF(Y9="",#N/A,Z8+Y9)</f>
        <v>0</v>
      </c>
      <c r="AA9" s="139"/>
      <c r="AB9" s="132"/>
      <c r="AC9" s="133"/>
      <c r="AD9" s="132"/>
      <c r="AE9" s="134"/>
      <c r="AF9" s="132"/>
      <c r="AG9" s="134"/>
      <c r="AH9" s="138"/>
      <c r="AI9" s="139">
        <v>0</v>
      </c>
      <c r="AJ9" s="132">
        <f t="shared" ref="AJ9:AJ72" si="6">IF(AI9="",#N/A,AJ8+AI9)</f>
        <v>0</v>
      </c>
      <c r="AK9" s="133">
        <f>IF(AI9="",#N/A,AI9*$C$104)</f>
        <v>0</v>
      </c>
      <c r="AL9" s="132">
        <f t="shared" ref="AL9:AL72" si="7">IF(AK9="",#N/A,AL8+AK9)</f>
        <v>0</v>
      </c>
      <c r="AM9" s="134">
        <v>0</v>
      </c>
      <c r="AN9" s="132">
        <f t="shared" ref="AN9:AN72" si="8">IF(AM9="",#N/A,AN8+AM9)</f>
        <v>0</v>
      </c>
      <c r="AO9" s="134">
        <v>0</v>
      </c>
      <c r="AP9" s="132">
        <f t="shared" ref="AP9:AP72" si="9">IF(AO9="",#N/A,AP8+AO9)</f>
        <v>0</v>
      </c>
      <c r="AQ9" s="123"/>
      <c r="AR9" s="192">
        <v>0</v>
      </c>
      <c r="AS9" s="135">
        <f t="shared" ref="AS9:AS40" si="10">I9+Q9+Y9+AG9+AO9</f>
        <v>0</v>
      </c>
      <c r="AT9" s="135"/>
      <c r="AU9" s="135"/>
      <c r="AV9" s="164">
        <f t="shared" ref="AV9:AV40" si="11">IF(AR9="",#N/A,AR9+AV8)</f>
        <v>0</v>
      </c>
      <c r="AW9" s="165">
        <f t="shared" ref="AW9:AW40" si="12">J9+R9+Z9+AH9+AP9</f>
        <v>0</v>
      </c>
      <c r="AX9" s="7"/>
    </row>
    <row r="10" spans="1:58" ht="13.2" customHeight="1" thickBot="1" x14ac:dyDescent="0.3">
      <c r="A10" s="130">
        <v>41334</v>
      </c>
      <c r="B10" s="113" t="s">
        <v>106</v>
      </c>
      <c r="C10" s="136">
        <v>4.5</v>
      </c>
      <c r="D10" s="197">
        <f t="shared" si="0"/>
        <v>8.5</v>
      </c>
      <c r="E10" s="198">
        <f t="shared" ref="E10:E73" si="13">IF(C10="",#N/A,C10*$C$104)</f>
        <v>121.5</v>
      </c>
      <c r="F10" s="197">
        <f t="shared" si="0"/>
        <v>229.5</v>
      </c>
      <c r="G10" s="199">
        <v>3.71568628159529</v>
      </c>
      <c r="H10" s="197">
        <f t="shared" si="0"/>
        <v>3.71568628159529</v>
      </c>
      <c r="I10" s="199">
        <v>97.833929181822597</v>
      </c>
      <c r="J10" s="200">
        <f t="shared" si="1"/>
        <v>97.833929181822597</v>
      </c>
      <c r="K10" s="136"/>
      <c r="L10" s="132"/>
      <c r="M10" s="133"/>
      <c r="N10" s="132"/>
      <c r="O10" s="134"/>
      <c r="P10" s="132"/>
      <c r="Q10" s="134"/>
      <c r="R10" s="138"/>
      <c r="S10" s="136">
        <v>18</v>
      </c>
      <c r="T10" s="132">
        <f t="shared" si="2"/>
        <v>18</v>
      </c>
      <c r="U10" s="133">
        <f t="shared" ref="U10:U73" si="14">IF(S10="",#N/A,S10*$S$104)</f>
        <v>540</v>
      </c>
      <c r="V10" s="132">
        <f t="shared" si="3"/>
        <v>540</v>
      </c>
      <c r="W10" s="134">
        <v>10.1379555132016</v>
      </c>
      <c r="X10" s="132">
        <f t="shared" si="4"/>
        <v>10.1379555132016</v>
      </c>
      <c r="Y10" s="134">
        <v>265.43605732702201</v>
      </c>
      <c r="Z10" s="138">
        <f t="shared" si="5"/>
        <v>265.43605732702201</v>
      </c>
      <c r="AA10" s="136"/>
      <c r="AB10" s="132"/>
      <c r="AC10" s="133"/>
      <c r="AD10" s="132"/>
      <c r="AE10" s="134"/>
      <c r="AF10" s="132"/>
      <c r="AG10" s="134"/>
      <c r="AH10" s="138"/>
      <c r="AI10" s="136">
        <v>0</v>
      </c>
      <c r="AJ10" s="132">
        <f t="shared" si="6"/>
        <v>0</v>
      </c>
      <c r="AK10" s="133">
        <f t="shared" ref="AK10:AK73" si="15">IF(AI10="",#N/A,AI10*$C$104)</f>
        <v>0</v>
      </c>
      <c r="AL10" s="132">
        <f t="shared" si="7"/>
        <v>0</v>
      </c>
      <c r="AM10" s="134">
        <v>3.9125853998464701</v>
      </c>
      <c r="AN10" s="132">
        <f t="shared" si="8"/>
        <v>3.9125853998464701</v>
      </c>
      <c r="AO10" s="134">
        <v>103.16011683531499</v>
      </c>
      <c r="AP10" s="132">
        <f t="shared" si="9"/>
        <v>103.16011683531499</v>
      </c>
      <c r="AQ10" s="123"/>
      <c r="AR10" s="193">
        <v>730</v>
      </c>
      <c r="AS10" s="135">
        <f t="shared" si="10"/>
        <v>466.43010334415965</v>
      </c>
      <c r="AT10" s="135"/>
      <c r="AU10" s="135"/>
      <c r="AV10" s="164">
        <f t="shared" si="11"/>
        <v>730</v>
      </c>
      <c r="AW10" s="165">
        <f t="shared" si="12"/>
        <v>466.43010334415965</v>
      </c>
      <c r="AX10" s="7"/>
    </row>
    <row r="11" spans="1:58" ht="12.9" customHeight="1" thickBot="1" x14ac:dyDescent="0.3">
      <c r="A11" s="130"/>
      <c r="B11" s="114" t="s">
        <v>28</v>
      </c>
      <c r="C11" s="136">
        <v>5</v>
      </c>
      <c r="D11" s="197">
        <f t="shared" si="0"/>
        <v>13.5</v>
      </c>
      <c r="E11" s="198">
        <f t="shared" si="13"/>
        <v>135</v>
      </c>
      <c r="F11" s="197">
        <f t="shared" si="0"/>
        <v>364.5</v>
      </c>
      <c r="G11" s="199">
        <v>3.71568628159529</v>
      </c>
      <c r="H11" s="197">
        <f t="shared" si="0"/>
        <v>7.43137256319058</v>
      </c>
      <c r="I11" s="199">
        <v>97.833929181822597</v>
      </c>
      <c r="J11" s="200">
        <f t="shared" si="1"/>
        <v>195.66785836364519</v>
      </c>
      <c r="K11" s="136"/>
      <c r="L11" s="132"/>
      <c r="M11" s="133"/>
      <c r="N11" s="132"/>
      <c r="O11" s="134"/>
      <c r="P11" s="132"/>
      <c r="Q11" s="134"/>
      <c r="R11" s="138"/>
      <c r="S11" s="136">
        <v>15.1</v>
      </c>
      <c r="T11" s="132">
        <f t="shared" si="2"/>
        <v>33.1</v>
      </c>
      <c r="U11" s="133">
        <f t="shared" si="14"/>
        <v>453</v>
      </c>
      <c r="V11" s="132">
        <f t="shared" si="3"/>
        <v>993</v>
      </c>
      <c r="W11" s="134">
        <v>10.1379555132016</v>
      </c>
      <c r="X11" s="132">
        <f t="shared" si="4"/>
        <v>20.2759110264032</v>
      </c>
      <c r="Y11" s="134">
        <v>265.43605732702201</v>
      </c>
      <c r="Z11" s="138">
        <f t="shared" si="5"/>
        <v>530.87211465404403</v>
      </c>
      <c r="AA11" s="136"/>
      <c r="AB11" s="132"/>
      <c r="AC11" s="133"/>
      <c r="AD11" s="132"/>
      <c r="AE11" s="134"/>
      <c r="AF11" s="132"/>
      <c r="AG11" s="134"/>
      <c r="AH11" s="138"/>
      <c r="AI11" s="136">
        <v>4</v>
      </c>
      <c r="AJ11" s="132">
        <f t="shared" si="6"/>
        <v>4</v>
      </c>
      <c r="AK11" s="133">
        <f t="shared" si="15"/>
        <v>108</v>
      </c>
      <c r="AL11" s="132">
        <f t="shared" si="7"/>
        <v>108</v>
      </c>
      <c r="AM11" s="134">
        <v>3.9125853998464701</v>
      </c>
      <c r="AN11" s="132">
        <f t="shared" si="8"/>
        <v>7.8251707996929403</v>
      </c>
      <c r="AO11" s="134">
        <v>103.16011683531499</v>
      </c>
      <c r="AP11" s="132">
        <f t="shared" si="9"/>
        <v>206.32023367062999</v>
      </c>
      <c r="AQ11" s="123"/>
      <c r="AR11" s="193">
        <v>536</v>
      </c>
      <c r="AS11" s="135">
        <f t="shared" si="10"/>
        <v>466.43010334415965</v>
      </c>
      <c r="AT11" s="135">
        <f>SUM(AR9:AR11)</f>
        <v>1266</v>
      </c>
      <c r="AU11" s="135">
        <f>SUM(I9:I11,Q9:Q11,Y9:Y11,AG9:AG11,AO9:AO11)</f>
        <v>932.86020668831918</v>
      </c>
      <c r="AV11" s="164">
        <f t="shared" si="11"/>
        <v>1266</v>
      </c>
      <c r="AW11" s="165">
        <f t="shared" si="12"/>
        <v>932.86020668831929</v>
      </c>
      <c r="AX11" s="7"/>
      <c r="BA11" s="141" t="s">
        <v>16</v>
      </c>
      <c r="BB11" s="142" t="s">
        <v>17</v>
      </c>
      <c r="BC11" s="143" t="s">
        <v>18</v>
      </c>
      <c r="BD11" s="143" t="s">
        <v>19</v>
      </c>
      <c r="BE11" s="152" t="s">
        <v>204</v>
      </c>
      <c r="BF11" s="144" t="s">
        <v>205</v>
      </c>
    </row>
    <row r="12" spans="1:58" ht="12.9" customHeight="1" x14ac:dyDescent="0.25">
      <c r="A12" s="124"/>
      <c r="B12" s="112" t="s">
        <v>15</v>
      </c>
      <c r="C12" s="136">
        <v>0</v>
      </c>
      <c r="D12" s="197">
        <f t="shared" si="0"/>
        <v>13.5</v>
      </c>
      <c r="E12" s="198">
        <f t="shared" si="13"/>
        <v>0</v>
      </c>
      <c r="F12" s="197">
        <f t="shared" si="0"/>
        <v>364.5</v>
      </c>
      <c r="G12" s="199">
        <v>0</v>
      </c>
      <c r="H12" s="197">
        <f t="shared" si="0"/>
        <v>7.43137256319058</v>
      </c>
      <c r="I12" s="199">
        <v>0</v>
      </c>
      <c r="J12" s="200">
        <f t="shared" si="1"/>
        <v>195.66785836364519</v>
      </c>
      <c r="K12" s="136"/>
      <c r="L12" s="132"/>
      <c r="M12" s="133"/>
      <c r="N12" s="132"/>
      <c r="O12" s="134"/>
      <c r="P12" s="132"/>
      <c r="Q12" s="134"/>
      <c r="R12" s="138"/>
      <c r="S12" s="136">
        <v>0</v>
      </c>
      <c r="T12" s="132">
        <f t="shared" si="2"/>
        <v>33.1</v>
      </c>
      <c r="U12" s="133">
        <f t="shared" si="14"/>
        <v>0</v>
      </c>
      <c r="V12" s="132">
        <f t="shared" si="3"/>
        <v>993</v>
      </c>
      <c r="W12" s="134">
        <v>0</v>
      </c>
      <c r="X12" s="132">
        <f t="shared" si="4"/>
        <v>20.2759110264032</v>
      </c>
      <c r="Y12" s="134">
        <v>0</v>
      </c>
      <c r="Z12" s="138">
        <f t="shared" si="5"/>
        <v>530.87211465404403</v>
      </c>
      <c r="AA12" s="136"/>
      <c r="AB12" s="132"/>
      <c r="AC12" s="133"/>
      <c r="AD12" s="132"/>
      <c r="AE12" s="134"/>
      <c r="AF12" s="132"/>
      <c r="AG12" s="134"/>
      <c r="AH12" s="138"/>
      <c r="AI12" s="136">
        <v>0</v>
      </c>
      <c r="AJ12" s="132">
        <f t="shared" si="6"/>
        <v>4</v>
      </c>
      <c r="AK12" s="133">
        <f t="shared" si="15"/>
        <v>0</v>
      </c>
      <c r="AL12" s="132">
        <f t="shared" si="7"/>
        <v>108</v>
      </c>
      <c r="AM12" s="134">
        <v>0</v>
      </c>
      <c r="AN12" s="132">
        <f t="shared" si="8"/>
        <v>7.8251707996929403</v>
      </c>
      <c r="AO12" s="134">
        <v>0</v>
      </c>
      <c r="AP12" s="132">
        <f t="shared" si="9"/>
        <v>206.32023367062999</v>
      </c>
      <c r="AQ12" s="123"/>
      <c r="AR12" s="193">
        <v>0</v>
      </c>
      <c r="AS12" s="135">
        <f t="shared" si="10"/>
        <v>0</v>
      </c>
      <c r="AT12" s="135"/>
      <c r="AU12" s="135"/>
      <c r="AV12" s="164">
        <f t="shared" si="11"/>
        <v>1266</v>
      </c>
      <c r="AW12" s="165">
        <f t="shared" si="12"/>
        <v>932.86020668831929</v>
      </c>
      <c r="AX12" s="7"/>
      <c r="BA12" s="145" t="s">
        <v>20</v>
      </c>
      <c r="BB12" s="140">
        <f>(DAY(Report!$B$2))*3+$BE$64</f>
        <v>83</v>
      </c>
      <c r="BC12" s="140" t="str">
        <f t="shared" ref="BC12:BC17" si="16">CONCATENATE(BA12,BB12)</f>
        <v>C83</v>
      </c>
      <c r="BD12" s="140">
        <f t="shared" ref="BD12:BD17" ca="1" si="17">INDIRECT(BC12)</f>
        <v>0</v>
      </c>
      <c r="BE12" s="153" t="str">
        <f>CONCATENATE(BA12,7)</f>
        <v>C7</v>
      </c>
      <c r="BF12" s="146" t="str">
        <f ca="1">INDIRECT(BE12)</f>
        <v>CM001 Metres</v>
      </c>
    </row>
    <row r="13" spans="1:58" ht="12.9" customHeight="1" x14ac:dyDescent="0.25">
      <c r="A13" s="125">
        <f>A10+1</f>
        <v>41335</v>
      </c>
      <c r="B13" s="113" t="s">
        <v>106</v>
      </c>
      <c r="C13" s="136">
        <v>8.5</v>
      </c>
      <c r="D13" s="197">
        <f t="shared" si="0"/>
        <v>22</v>
      </c>
      <c r="E13" s="198">
        <f t="shared" si="13"/>
        <v>229.5</v>
      </c>
      <c r="F13" s="197">
        <f t="shared" si="0"/>
        <v>594</v>
      </c>
      <c r="G13" s="199">
        <v>3.71568628159529</v>
      </c>
      <c r="H13" s="197">
        <f t="shared" si="0"/>
        <v>11.147058844785871</v>
      </c>
      <c r="I13" s="199">
        <v>97.833929181822597</v>
      </c>
      <c r="J13" s="200">
        <f t="shared" si="1"/>
        <v>293.50178754546778</v>
      </c>
      <c r="K13" s="136"/>
      <c r="L13" s="132"/>
      <c r="M13" s="133"/>
      <c r="N13" s="132"/>
      <c r="O13" s="134"/>
      <c r="P13" s="132"/>
      <c r="Q13" s="134"/>
      <c r="R13" s="138"/>
      <c r="S13" s="136">
        <v>15</v>
      </c>
      <c r="T13" s="132">
        <f t="shared" si="2"/>
        <v>48.1</v>
      </c>
      <c r="U13" s="133">
        <f t="shared" si="14"/>
        <v>450</v>
      </c>
      <c r="V13" s="132">
        <f t="shared" si="3"/>
        <v>1443</v>
      </c>
      <c r="W13" s="134">
        <v>0.74420103063576204</v>
      </c>
      <c r="X13" s="132">
        <f t="shared" si="4"/>
        <v>21.020112057038961</v>
      </c>
      <c r="Y13" s="134">
        <v>19.484972800820699</v>
      </c>
      <c r="Z13" s="138">
        <f t="shared" si="5"/>
        <v>550.35708745486477</v>
      </c>
      <c r="AA13" s="136"/>
      <c r="AB13" s="132"/>
      <c r="AC13" s="133"/>
      <c r="AD13" s="132"/>
      <c r="AE13" s="134"/>
      <c r="AF13" s="132"/>
      <c r="AG13" s="134"/>
      <c r="AH13" s="138"/>
      <c r="AI13" s="136">
        <v>4.4000000000000004</v>
      </c>
      <c r="AJ13" s="132">
        <f t="shared" si="6"/>
        <v>8.4</v>
      </c>
      <c r="AK13" s="133">
        <f t="shared" si="15"/>
        <v>118.80000000000001</v>
      </c>
      <c r="AL13" s="132">
        <f t="shared" si="7"/>
        <v>226.8</v>
      </c>
      <c r="AM13" s="134">
        <v>3.9125853998464701</v>
      </c>
      <c r="AN13" s="132">
        <f t="shared" si="8"/>
        <v>11.73775619953941</v>
      </c>
      <c r="AO13" s="134">
        <v>103.16011683531499</v>
      </c>
      <c r="AP13" s="132">
        <f t="shared" si="9"/>
        <v>309.48035050594501</v>
      </c>
      <c r="AQ13" s="123"/>
      <c r="AR13" s="193">
        <v>699</v>
      </c>
      <c r="AS13" s="135">
        <f t="shared" si="10"/>
        <v>220.47901881795829</v>
      </c>
      <c r="AT13" s="135"/>
      <c r="AU13" s="135"/>
      <c r="AV13" s="164">
        <f t="shared" si="11"/>
        <v>1965</v>
      </c>
      <c r="AW13" s="165">
        <f t="shared" si="12"/>
        <v>1153.3392255062777</v>
      </c>
      <c r="AX13" s="7"/>
      <c r="BA13" s="147" t="s">
        <v>31</v>
      </c>
      <c r="BB13" s="140">
        <f>(DAY(Report!$B$2))*3+$BE$64</f>
        <v>83</v>
      </c>
      <c r="BC13" s="140" t="str">
        <f t="shared" si="16"/>
        <v>D83</v>
      </c>
      <c r="BD13" s="140">
        <f t="shared" ca="1" si="17"/>
        <v>238.8</v>
      </c>
      <c r="BE13" s="153" t="str">
        <f t="shared" ref="BE13:BE57" si="18">CONCATENATE(BA13,7)</f>
        <v>D7</v>
      </c>
      <c r="BF13" s="146" t="str">
        <f t="shared" ref="BF13:BF57" ca="1" si="19">INDIRECT(BE13)</f>
        <v>CM001 Cum. Metres</v>
      </c>
    </row>
    <row r="14" spans="1:58" ht="12.9" customHeight="1" x14ac:dyDescent="0.25">
      <c r="A14" s="126"/>
      <c r="B14" s="114" t="s">
        <v>28</v>
      </c>
      <c r="C14" s="136">
        <v>4</v>
      </c>
      <c r="D14" s="197">
        <f t="shared" si="0"/>
        <v>26</v>
      </c>
      <c r="E14" s="198">
        <f t="shared" si="13"/>
        <v>108</v>
      </c>
      <c r="F14" s="197">
        <f t="shared" si="0"/>
        <v>702</v>
      </c>
      <c r="G14" s="199">
        <v>3.71568628159529</v>
      </c>
      <c r="H14" s="197">
        <f t="shared" si="0"/>
        <v>14.86274512638116</v>
      </c>
      <c r="I14" s="199">
        <v>97.833929181822597</v>
      </c>
      <c r="J14" s="200">
        <f t="shared" si="1"/>
        <v>391.33571672729039</v>
      </c>
      <c r="K14" s="136"/>
      <c r="L14" s="132"/>
      <c r="M14" s="133"/>
      <c r="N14" s="132"/>
      <c r="O14" s="134"/>
      <c r="P14" s="132"/>
      <c r="Q14" s="134"/>
      <c r="R14" s="138"/>
      <c r="S14" s="136">
        <v>9</v>
      </c>
      <c r="T14" s="132">
        <f t="shared" si="2"/>
        <v>57.1</v>
      </c>
      <c r="U14" s="133">
        <f t="shared" si="14"/>
        <v>270</v>
      </c>
      <c r="V14" s="132">
        <f t="shared" si="3"/>
        <v>1713</v>
      </c>
      <c r="W14" s="134">
        <v>0</v>
      </c>
      <c r="X14" s="132">
        <f t="shared" si="4"/>
        <v>21.020112057038961</v>
      </c>
      <c r="Y14" s="134">
        <v>0</v>
      </c>
      <c r="Z14" s="138">
        <f t="shared" si="5"/>
        <v>550.35708745486477</v>
      </c>
      <c r="AA14" s="136"/>
      <c r="AB14" s="132"/>
      <c r="AC14" s="133"/>
      <c r="AD14" s="132"/>
      <c r="AE14" s="134"/>
      <c r="AF14" s="132"/>
      <c r="AG14" s="134"/>
      <c r="AH14" s="138"/>
      <c r="AI14" s="136">
        <v>0</v>
      </c>
      <c r="AJ14" s="132">
        <f t="shared" si="6"/>
        <v>8.4</v>
      </c>
      <c r="AK14" s="133">
        <f t="shared" si="15"/>
        <v>0</v>
      </c>
      <c r="AL14" s="132">
        <f t="shared" si="7"/>
        <v>226.8</v>
      </c>
      <c r="AM14" s="134">
        <v>3.9125853998464701</v>
      </c>
      <c r="AN14" s="132">
        <f t="shared" si="8"/>
        <v>15.650341599385881</v>
      </c>
      <c r="AO14" s="134">
        <v>103.16011683531499</v>
      </c>
      <c r="AP14" s="132">
        <f t="shared" si="9"/>
        <v>412.64046734125998</v>
      </c>
      <c r="AQ14" s="123"/>
      <c r="AR14" s="193">
        <v>432</v>
      </c>
      <c r="AS14" s="135">
        <f t="shared" si="10"/>
        <v>200.99404601713758</v>
      </c>
      <c r="AT14" s="135">
        <f>SUM(AR12:AR14)</f>
        <v>1131</v>
      </c>
      <c r="AU14" s="135">
        <f>SUM(I12:I14,Q12:Q14,Y12:Y14,AG12:AG14,AO12:AO14)</f>
        <v>421.4730648350959</v>
      </c>
      <c r="AV14" s="164">
        <f t="shared" si="11"/>
        <v>2397</v>
      </c>
      <c r="AW14" s="165">
        <f t="shared" si="12"/>
        <v>1354.3332715234151</v>
      </c>
      <c r="AX14" s="7"/>
      <c r="BA14" s="145" t="s">
        <v>131</v>
      </c>
      <c r="BB14" s="140">
        <f>(DAY(Report!$B$2))*3+$BE$64</f>
        <v>83</v>
      </c>
      <c r="BC14" s="140" t="str">
        <f t="shared" si="16"/>
        <v>F83</v>
      </c>
      <c r="BD14" s="140">
        <f t="shared" ca="1" si="17"/>
        <v>6447.6</v>
      </c>
      <c r="BE14" s="153" t="str">
        <f t="shared" si="18"/>
        <v>F7</v>
      </c>
      <c r="BF14" s="146" t="str">
        <f t="shared" ca="1" si="19"/>
        <v>Cum. Tonnes</v>
      </c>
    </row>
    <row r="15" spans="1:58" ht="12.9" customHeight="1" x14ac:dyDescent="0.25">
      <c r="A15" s="124"/>
      <c r="B15" s="112" t="s">
        <v>15</v>
      </c>
      <c r="C15" s="136">
        <v>0</v>
      </c>
      <c r="D15" s="197">
        <f t="shared" si="0"/>
        <v>26</v>
      </c>
      <c r="E15" s="198">
        <f t="shared" si="13"/>
        <v>0</v>
      </c>
      <c r="F15" s="197">
        <f t="shared" si="0"/>
        <v>702</v>
      </c>
      <c r="G15" s="199">
        <v>0</v>
      </c>
      <c r="H15" s="197">
        <f t="shared" si="0"/>
        <v>14.86274512638116</v>
      </c>
      <c r="I15" s="199">
        <v>0</v>
      </c>
      <c r="J15" s="200">
        <f t="shared" si="1"/>
        <v>391.33571672729039</v>
      </c>
      <c r="K15" s="136"/>
      <c r="L15" s="132"/>
      <c r="M15" s="133"/>
      <c r="N15" s="132"/>
      <c r="O15" s="134"/>
      <c r="P15" s="132"/>
      <c r="Q15" s="134"/>
      <c r="R15" s="138"/>
      <c r="S15" s="136">
        <v>0</v>
      </c>
      <c r="T15" s="132">
        <f t="shared" si="2"/>
        <v>57.1</v>
      </c>
      <c r="U15" s="133">
        <f t="shared" si="14"/>
        <v>0</v>
      </c>
      <c r="V15" s="132">
        <f t="shared" si="3"/>
        <v>1713</v>
      </c>
      <c r="W15" s="134">
        <v>0</v>
      </c>
      <c r="X15" s="132">
        <f t="shared" si="4"/>
        <v>21.020112057038961</v>
      </c>
      <c r="Y15" s="134">
        <v>0</v>
      </c>
      <c r="Z15" s="138">
        <f t="shared" si="5"/>
        <v>550.35708745486477</v>
      </c>
      <c r="AA15" s="136"/>
      <c r="AB15" s="132"/>
      <c r="AC15" s="133"/>
      <c r="AD15" s="132"/>
      <c r="AE15" s="134"/>
      <c r="AF15" s="132"/>
      <c r="AG15" s="134"/>
      <c r="AH15" s="138"/>
      <c r="AI15" s="136">
        <v>0</v>
      </c>
      <c r="AJ15" s="132">
        <f t="shared" si="6"/>
        <v>8.4</v>
      </c>
      <c r="AK15" s="133">
        <f t="shared" si="15"/>
        <v>0</v>
      </c>
      <c r="AL15" s="132">
        <f t="shared" si="7"/>
        <v>226.8</v>
      </c>
      <c r="AM15" s="134">
        <v>0</v>
      </c>
      <c r="AN15" s="132">
        <f t="shared" si="8"/>
        <v>15.650341599385881</v>
      </c>
      <c r="AO15" s="134">
        <v>0</v>
      </c>
      <c r="AP15" s="132">
        <f t="shared" si="9"/>
        <v>412.64046734125998</v>
      </c>
      <c r="AQ15" s="123"/>
      <c r="AR15" s="193">
        <v>0</v>
      </c>
      <c r="AS15" s="135">
        <f t="shared" si="10"/>
        <v>0</v>
      </c>
      <c r="AT15" s="135"/>
      <c r="AU15" s="135"/>
      <c r="AV15" s="164">
        <f t="shared" si="11"/>
        <v>2397</v>
      </c>
      <c r="AW15" s="165">
        <f t="shared" si="12"/>
        <v>1354.3332715234151</v>
      </c>
      <c r="AX15" s="7"/>
      <c r="BA15" s="147" t="s">
        <v>32</v>
      </c>
      <c r="BB15" s="140">
        <f>(DAY(Report!$B$2))*3+$BE$64</f>
        <v>83</v>
      </c>
      <c r="BC15" s="140" t="str">
        <f t="shared" si="16"/>
        <v>G83</v>
      </c>
      <c r="BD15" s="140">
        <f t="shared" ca="1" si="17"/>
        <v>0</v>
      </c>
      <c r="BE15" s="153" t="str">
        <f t="shared" si="18"/>
        <v>G7</v>
      </c>
      <c r="BF15" s="146" t="str">
        <f t="shared" ca="1" si="19"/>
        <v>CM001 Target Metres</v>
      </c>
    </row>
    <row r="16" spans="1:58" ht="12.9" customHeight="1" x14ac:dyDescent="0.25">
      <c r="A16" s="125">
        <f>A13+1</f>
        <v>41336</v>
      </c>
      <c r="B16" s="113" t="s">
        <v>106</v>
      </c>
      <c r="C16" s="136">
        <v>2</v>
      </c>
      <c r="D16" s="197">
        <f t="shared" si="0"/>
        <v>28</v>
      </c>
      <c r="E16" s="198">
        <f t="shared" si="13"/>
        <v>54</v>
      </c>
      <c r="F16" s="197">
        <f t="shared" si="0"/>
        <v>756</v>
      </c>
      <c r="G16" s="199">
        <v>3.71568628159529</v>
      </c>
      <c r="H16" s="197">
        <f t="shared" si="0"/>
        <v>18.578431407976449</v>
      </c>
      <c r="I16" s="199">
        <v>97.833929181822597</v>
      </c>
      <c r="J16" s="200">
        <f t="shared" si="1"/>
        <v>489.169645909113</v>
      </c>
      <c r="K16" s="136"/>
      <c r="L16" s="132"/>
      <c r="M16" s="133"/>
      <c r="N16" s="132"/>
      <c r="O16" s="134"/>
      <c r="P16" s="132"/>
      <c r="Q16" s="134"/>
      <c r="R16" s="138"/>
      <c r="S16" s="136">
        <v>9</v>
      </c>
      <c r="T16" s="132">
        <f t="shared" si="2"/>
        <v>66.099999999999994</v>
      </c>
      <c r="U16" s="133">
        <f t="shared" si="14"/>
        <v>270</v>
      </c>
      <c r="V16" s="132">
        <f t="shared" si="3"/>
        <v>1983</v>
      </c>
      <c r="W16" s="134">
        <v>16.764588646222698</v>
      </c>
      <c r="X16" s="132">
        <f t="shared" si="4"/>
        <v>37.784700703261663</v>
      </c>
      <c r="Y16" s="134">
        <v>435.15979218725801</v>
      </c>
      <c r="Z16" s="138">
        <f t="shared" si="5"/>
        <v>985.51687964212283</v>
      </c>
      <c r="AA16" s="136"/>
      <c r="AB16" s="132"/>
      <c r="AC16" s="133"/>
      <c r="AD16" s="132"/>
      <c r="AE16" s="134"/>
      <c r="AF16" s="132"/>
      <c r="AG16" s="134"/>
      <c r="AH16" s="138"/>
      <c r="AI16" s="136">
        <v>0</v>
      </c>
      <c r="AJ16" s="132">
        <f t="shared" si="6"/>
        <v>8.4</v>
      </c>
      <c r="AK16" s="133">
        <f t="shared" si="15"/>
        <v>0</v>
      </c>
      <c r="AL16" s="132">
        <f t="shared" si="7"/>
        <v>226.8</v>
      </c>
      <c r="AM16" s="134">
        <v>3.9125853998464701</v>
      </c>
      <c r="AN16" s="132">
        <f t="shared" si="8"/>
        <v>19.562926999232349</v>
      </c>
      <c r="AO16" s="134">
        <v>103.16011683531499</v>
      </c>
      <c r="AP16" s="132">
        <f t="shared" si="9"/>
        <v>515.80058417657494</v>
      </c>
      <c r="AQ16" s="123"/>
      <c r="AR16" s="193">
        <v>404</v>
      </c>
      <c r="AS16" s="135">
        <f t="shared" si="10"/>
        <v>636.15383820439558</v>
      </c>
      <c r="AT16" s="135"/>
      <c r="AU16" s="135"/>
      <c r="AV16" s="164">
        <f t="shared" si="11"/>
        <v>2801</v>
      </c>
      <c r="AW16" s="165">
        <f t="shared" si="12"/>
        <v>1990.4871097278105</v>
      </c>
      <c r="AX16" s="7"/>
      <c r="BA16" s="147" t="s">
        <v>182</v>
      </c>
      <c r="BB16" s="140">
        <f>(DAY(Report!$B$2))*3+$BE$64</f>
        <v>83</v>
      </c>
      <c r="BC16" s="140" t="str">
        <f t="shared" si="16"/>
        <v>H83</v>
      </c>
      <c r="BD16" s="140">
        <f t="shared" ca="1" si="17"/>
        <v>441.02058645667722</v>
      </c>
      <c r="BE16" s="153" t="str">
        <f t="shared" si="18"/>
        <v>H7</v>
      </c>
      <c r="BF16" s="146" t="str">
        <f t="shared" ca="1" si="19"/>
        <v>CM001 Target Cum. Metres</v>
      </c>
    </row>
    <row r="17" spans="1:61" ht="12.9" customHeight="1" x14ac:dyDescent="0.25">
      <c r="A17" s="126"/>
      <c r="B17" s="114" t="s">
        <v>28</v>
      </c>
      <c r="C17" s="136">
        <v>3</v>
      </c>
      <c r="D17" s="197">
        <f t="shared" si="0"/>
        <v>31</v>
      </c>
      <c r="E17" s="198">
        <f t="shared" si="13"/>
        <v>81</v>
      </c>
      <c r="F17" s="197">
        <f t="shared" si="0"/>
        <v>837</v>
      </c>
      <c r="G17" s="199">
        <v>3.71568628159529</v>
      </c>
      <c r="H17" s="197">
        <f t="shared" si="0"/>
        <v>22.294117689571738</v>
      </c>
      <c r="I17" s="199">
        <v>97.833929181822597</v>
      </c>
      <c r="J17" s="200">
        <f t="shared" si="1"/>
        <v>587.00357509093556</v>
      </c>
      <c r="K17" s="136"/>
      <c r="L17" s="132"/>
      <c r="M17" s="133"/>
      <c r="N17" s="132"/>
      <c r="O17" s="134"/>
      <c r="P17" s="132"/>
      <c r="Q17" s="134"/>
      <c r="R17" s="138"/>
      <c r="S17" s="136">
        <v>5</v>
      </c>
      <c r="T17" s="132">
        <f t="shared" si="2"/>
        <v>71.099999999999994</v>
      </c>
      <c r="U17" s="133">
        <f t="shared" si="14"/>
        <v>150</v>
      </c>
      <c r="V17" s="132">
        <f t="shared" si="3"/>
        <v>2133</v>
      </c>
      <c r="W17" s="134">
        <v>18.092728973060002</v>
      </c>
      <c r="X17" s="132">
        <f t="shared" si="4"/>
        <v>55.877429676321668</v>
      </c>
      <c r="Y17" s="134">
        <v>469.63443876632698</v>
      </c>
      <c r="Z17" s="138">
        <f t="shared" si="5"/>
        <v>1455.1513184084497</v>
      </c>
      <c r="AA17" s="136"/>
      <c r="AB17" s="132"/>
      <c r="AC17" s="133"/>
      <c r="AD17" s="132"/>
      <c r="AE17" s="134"/>
      <c r="AF17" s="132"/>
      <c r="AG17" s="134"/>
      <c r="AH17" s="138"/>
      <c r="AI17" s="136">
        <v>6</v>
      </c>
      <c r="AJ17" s="132">
        <f t="shared" si="6"/>
        <v>14.4</v>
      </c>
      <c r="AK17" s="133">
        <f t="shared" si="15"/>
        <v>162</v>
      </c>
      <c r="AL17" s="132">
        <f t="shared" si="7"/>
        <v>388.8</v>
      </c>
      <c r="AM17" s="134">
        <v>3.8977697736014298</v>
      </c>
      <c r="AN17" s="132">
        <f t="shared" si="8"/>
        <v>23.460696772833778</v>
      </c>
      <c r="AO17" s="134">
        <v>102.75523303915</v>
      </c>
      <c r="AP17" s="132">
        <f t="shared" si="9"/>
        <v>618.55581721572491</v>
      </c>
      <c r="AQ17" s="123"/>
      <c r="AR17" s="193">
        <v>408</v>
      </c>
      <c r="AS17" s="135">
        <f t="shared" si="10"/>
        <v>670.22360098729951</v>
      </c>
      <c r="AT17" s="135">
        <f>SUM(AR15:AR17)</f>
        <v>812</v>
      </c>
      <c r="AU17" s="135">
        <f>SUM(I15:I17,Q15:Q17,Y15:Y17,AG15:AG17,AO15:AO17)</f>
        <v>1306.377439191695</v>
      </c>
      <c r="AV17" s="164">
        <f t="shared" si="11"/>
        <v>3209</v>
      </c>
      <c r="AW17" s="165">
        <f t="shared" si="12"/>
        <v>2660.7107107151101</v>
      </c>
      <c r="AX17" s="7"/>
      <c r="BA17" s="147" t="s">
        <v>34</v>
      </c>
      <c r="BB17" s="140">
        <f>(DAY(Report!$B$2))*3+$BE$64</f>
        <v>83</v>
      </c>
      <c r="BC17" s="140" t="str">
        <f t="shared" si="16"/>
        <v>J83</v>
      </c>
      <c r="BD17" s="140">
        <f t="shared" ca="1" si="17"/>
        <v>11446.351685775217</v>
      </c>
      <c r="BE17" s="153" t="str">
        <f t="shared" si="18"/>
        <v>J7</v>
      </c>
      <c r="BF17" s="146" t="str">
        <f t="shared" ca="1" si="19"/>
        <v>Target Cum. Tonnes</v>
      </c>
    </row>
    <row r="18" spans="1:61" ht="12.9" customHeight="1" x14ac:dyDescent="0.25">
      <c r="A18" s="124"/>
      <c r="B18" s="112" t="s">
        <v>15</v>
      </c>
      <c r="C18" s="136">
        <v>4</v>
      </c>
      <c r="D18" s="197">
        <f t="shared" si="0"/>
        <v>35</v>
      </c>
      <c r="E18" s="198">
        <f t="shared" si="13"/>
        <v>108</v>
      </c>
      <c r="F18" s="197">
        <f t="shared" si="0"/>
        <v>945</v>
      </c>
      <c r="G18" s="199">
        <v>3.71568628159529</v>
      </c>
      <c r="H18" s="197">
        <f t="shared" si="0"/>
        <v>26.009803971167027</v>
      </c>
      <c r="I18" s="199">
        <v>97.833929181822597</v>
      </c>
      <c r="J18" s="200">
        <f t="shared" si="1"/>
        <v>684.83750427275811</v>
      </c>
      <c r="K18" s="136"/>
      <c r="L18" s="132"/>
      <c r="M18" s="133"/>
      <c r="N18" s="132"/>
      <c r="O18" s="134"/>
      <c r="P18" s="132"/>
      <c r="Q18" s="134"/>
      <c r="R18" s="138"/>
      <c r="S18" s="136">
        <v>1</v>
      </c>
      <c r="T18" s="132">
        <f t="shared" si="2"/>
        <v>72.099999999999994</v>
      </c>
      <c r="U18" s="133">
        <f t="shared" si="14"/>
        <v>30</v>
      </c>
      <c r="V18" s="132">
        <f t="shared" si="3"/>
        <v>2163</v>
      </c>
      <c r="W18" s="134">
        <v>16.700956532735201</v>
      </c>
      <c r="X18" s="132">
        <f t="shared" si="4"/>
        <v>72.578386209056873</v>
      </c>
      <c r="Y18" s="134">
        <v>433.96139620253302</v>
      </c>
      <c r="Z18" s="138">
        <f t="shared" si="5"/>
        <v>1889.1127146109827</v>
      </c>
      <c r="AA18" s="136"/>
      <c r="AB18" s="132"/>
      <c r="AC18" s="133"/>
      <c r="AD18" s="132"/>
      <c r="AE18" s="134"/>
      <c r="AF18" s="132"/>
      <c r="AG18" s="134"/>
      <c r="AH18" s="138"/>
      <c r="AI18" s="136">
        <v>4</v>
      </c>
      <c r="AJ18" s="132">
        <f t="shared" si="6"/>
        <v>18.399999999999999</v>
      </c>
      <c r="AK18" s="133">
        <f t="shared" si="15"/>
        <v>108</v>
      </c>
      <c r="AL18" s="132">
        <f t="shared" si="7"/>
        <v>496.8</v>
      </c>
      <c r="AM18" s="134">
        <v>3.6245926650617002</v>
      </c>
      <c r="AN18" s="132">
        <f t="shared" si="8"/>
        <v>27.085289437895479</v>
      </c>
      <c r="AO18" s="134">
        <v>95.2898054627872</v>
      </c>
      <c r="AP18" s="132">
        <f t="shared" si="9"/>
        <v>713.84562267851209</v>
      </c>
      <c r="AQ18" s="123"/>
      <c r="AR18" s="193">
        <v>261</v>
      </c>
      <c r="AS18" s="135">
        <f t="shared" si="10"/>
        <v>627.08513084714275</v>
      </c>
      <c r="AT18" s="135"/>
      <c r="AU18" s="135"/>
      <c r="AV18" s="164">
        <f t="shared" si="11"/>
        <v>3470</v>
      </c>
      <c r="AW18" s="165">
        <f t="shared" si="12"/>
        <v>3287.7958415622529</v>
      </c>
      <c r="AX18" s="7"/>
      <c r="BA18" s="145"/>
      <c r="BB18" s="140"/>
      <c r="BC18" s="140"/>
      <c r="BD18" s="140"/>
      <c r="BE18" s="153"/>
      <c r="BF18" s="146"/>
    </row>
    <row r="19" spans="1:61" ht="12.9" customHeight="1" x14ac:dyDescent="0.25">
      <c r="A19" s="125">
        <f>A16+1</f>
        <v>41337</v>
      </c>
      <c r="B19" s="113" t="s">
        <v>106</v>
      </c>
      <c r="C19" s="136">
        <v>0</v>
      </c>
      <c r="D19" s="197">
        <f t="shared" si="0"/>
        <v>35</v>
      </c>
      <c r="E19" s="198">
        <f t="shared" si="13"/>
        <v>0</v>
      </c>
      <c r="F19" s="197">
        <f t="shared" si="0"/>
        <v>945</v>
      </c>
      <c r="G19" s="199">
        <v>0</v>
      </c>
      <c r="H19" s="197">
        <f t="shared" si="0"/>
        <v>26.009803971167027</v>
      </c>
      <c r="I19" s="199">
        <v>0</v>
      </c>
      <c r="J19" s="200">
        <f t="shared" si="1"/>
        <v>684.83750427275811</v>
      </c>
      <c r="K19" s="136"/>
      <c r="L19" s="132"/>
      <c r="M19" s="133"/>
      <c r="N19" s="132"/>
      <c r="O19" s="134"/>
      <c r="P19" s="132"/>
      <c r="Q19" s="134"/>
      <c r="R19" s="138"/>
      <c r="S19" s="136">
        <v>0</v>
      </c>
      <c r="T19" s="132">
        <f t="shared" si="2"/>
        <v>72.099999999999994</v>
      </c>
      <c r="U19" s="133">
        <f t="shared" si="14"/>
        <v>0</v>
      </c>
      <c r="V19" s="132">
        <f t="shared" si="3"/>
        <v>2163</v>
      </c>
      <c r="W19" s="134">
        <v>0</v>
      </c>
      <c r="X19" s="132">
        <f t="shared" si="4"/>
        <v>72.578386209056873</v>
      </c>
      <c r="Y19" s="134">
        <v>0</v>
      </c>
      <c r="Z19" s="138">
        <f t="shared" si="5"/>
        <v>1889.1127146109827</v>
      </c>
      <c r="AA19" s="136"/>
      <c r="AB19" s="132"/>
      <c r="AC19" s="133"/>
      <c r="AD19" s="132"/>
      <c r="AE19" s="134"/>
      <c r="AF19" s="132"/>
      <c r="AG19" s="134"/>
      <c r="AH19" s="138"/>
      <c r="AI19" s="136">
        <v>0</v>
      </c>
      <c r="AJ19" s="132">
        <f t="shared" si="6"/>
        <v>18.399999999999999</v>
      </c>
      <c r="AK19" s="133">
        <f t="shared" si="15"/>
        <v>0</v>
      </c>
      <c r="AL19" s="132">
        <f t="shared" si="7"/>
        <v>496.8</v>
      </c>
      <c r="AM19" s="134">
        <v>0</v>
      </c>
      <c r="AN19" s="132">
        <f t="shared" si="8"/>
        <v>27.085289437895479</v>
      </c>
      <c r="AO19" s="134">
        <v>0</v>
      </c>
      <c r="AP19" s="132">
        <f t="shared" si="9"/>
        <v>713.84562267851209</v>
      </c>
      <c r="AQ19" s="123"/>
      <c r="AR19" s="193">
        <v>0</v>
      </c>
      <c r="AS19" s="135">
        <f t="shared" si="10"/>
        <v>0</v>
      </c>
      <c r="AT19" s="135"/>
      <c r="AU19" s="135"/>
      <c r="AV19" s="164">
        <f t="shared" si="11"/>
        <v>3470</v>
      </c>
      <c r="AW19" s="165">
        <f t="shared" si="12"/>
        <v>3287.7958415622529</v>
      </c>
      <c r="AX19" s="7"/>
      <c r="BA19" s="147" t="s">
        <v>183</v>
      </c>
      <c r="BB19" s="140">
        <f>(DAY(Report!$B$2))*3+$BE$64</f>
        <v>83</v>
      </c>
      <c r="BC19" s="140" t="str">
        <f t="shared" ref="BC19:BC24" si="20">CONCATENATE(BA19,BB19)</f>
        <v>K83</v>
      </c>
      <c r="BD19" s="140">
        <f t="shared" ref="BD19:BD24" ca="1" si="21">INDIRECT(BC19)</f>
        <v>0</v>
      </c>
      <c r="BE19" s="153" t="str">
        <f t="shared" si="18"/>
        <v>K7</v>
      </c>
      <c r="BF19" s="146" t="str">
        <f t="shared" ca="1" si="19"/>
        <v>CM006 Metres</v>
      </c>
      <c r="BG19" s="35"/>
      <c r="BH19" s="35"/>
      <c r="BI19" s="35"/>
    </row>
    <row r="20" spans="1:61" ht="12.9" customHeight="1" x14ac:dyDescent="0.25">
      <c r="A20" s="126"/>
      <c r="B20" s="114" t="s">
        <v>28</v>
      </c>
      <c r="C20" s="136">
        <v>3</v>
      </c>
      <c r="D20" s="197">
        <f t="shared" si="0"/>
        <v>38</v>
      </c>
      <c r="E20" s="198">
        <f t="shared" si="13"/>
        <v>81</v>
      </c>
      <c r="F20" s="197">
        <f t="shared" si="0"/>
        <v>1026</v>
      </c>
      <c r="G20" s="199">
        <v>3.71568628159529</v>
      </c>
      <c r="H20" s="197">
        <f t="shared" si="0"/>
        <v>29.725490252762317</v>
      </c>
      <c r="I20" s="199">
        <v>97.833929181822597</v>
      </c>
      <c r="J20" s="200">
        <f t="shared" si="1"/>
        <v>782.67143345458067</v>
      </c>
      <c r="K20" s="136"/>
      <c r="L20" s="132"/>
      <c r="M20" s="133"/>
      <c r="N20" s="132"/>
      <c r="O20" s="134"/>
      <c r="P20" s="132"/>
      <c r="Q20" s="134"/>
      <c r="R20" s="138"/>
      <c r="S20" s="136">
        <v>1</v>
      </c>
      <c r="T20" s="132">
        <f t="shared" si="2"/>
        <v>73.099999999999994</v>
      </c>
      <c r="U20" s="133">
        <f t="shared" si="14"/>
        <v>30</v>
      </c>
      <c r="V20" s="132">
        <f t="shared" si="3"/>
        <v>2193</v>
      </c>
      <c r="W20" s="134">
        <v>14.920531109750099</v>
      </c>
      <c r="X20" s="132">
        <f t="shared" si="4"/>
        <v>87.498917318806974</v>
      </c>
      <c r="Y20" s="134">
        <v>388.32664295149903</v>
      </c>
      <c r="Z20" s="138">
        <f t="shared" si="5"/>
        <v>2277.4393575624817</v>
      </c>
      <c r="AA20" s="136"/>
      <c r="AB20" s="132"/>
      <c r="AC20" s="133"/>
      <c r="AD20" s="132"/>
      <c r="AE20" s="134"/>
      <c r="AF20" s="132"/>
      <c r="AG20" s="134"/>
      <c r="AH20" s="138"/>
      <c r="AI20" s="136">
        <v>4.5</v>
      </c>
      <c r="AJ20" s="132">
        <f t="shared" si="6"/>
        <v>22.9</v>
      </c>
      <c r="AK20" s="133">
        <f t="shared" si="15"/>
        <v>121.5</v>
      </c>
      <c r="AL20" s="132">
        <f t="shared" si="7"/>
        <v>618.29999999999995</v>
      </c>
      <c r="AM20" s="134">
        <v>3.6245926650617002</v>
      </c>
      <c r="AN20" s="132">
        <f t="shared" si="8"/>
        <v>30.709882102957181</v>
      </c>
      <c r="AO20" s="134">
        <v>95.2898054627872</v>
      </c>
      <c r="AP20" s="132">
        <f t="shared" si="9"/>
        <v>809.13542814129926</v>
      </c>
      <c r="AQ20" s="123"/>
      <c r="AR20" s="193">
        <v>132</v>
      </c>
      <c r="AS20" s="135">
        <f t="shared" si="10"/>
        <v>581.45037759610886</v>
      </c>
      <c r="AT20" s="135">
        <f>SUM(AR18:AR20)</f>
        <v>393</v>
      </c>
      <c r="AU20" s="135">
        <f>SUM(I18:I20,Q18:Q20,Y18:Y20,AG18:AG20,AO18:AO20)</f>
        <v>1208.5355084432517</v>
      </c>
      <c r="AV20" s="164">
        <f t="shared" si="11"/>
        <v>3602</v>
      </c>
      <c r="AW20" s="165">
        <f t="shared" si="12"/>
        <v>3869.2462191583613</v>
      </c>
      <c r="AX20" s="7"/>
      <c r="BA20" s="147" t="s">
        <v>35</v>
      </c>
      <c r="BB20" s="140">
        <f>(DAY(Report!$B$2))*3+$BE$64</f>
        <v>83</v>
      </c>
      <c r="BC20" s="140" t="str">
        <f t="shared" si="20"/>
        <v>L83</v>
      </c>
      <c r="BD20" s="140">
        <f t="shared" ca="1" si="21"/>
        <v>0</v>
      </c>
      <c r="BE20" s="153" t="str">
        <f t="shared" si="18"/>
        <v>L7</v>
      </c>
      <c r="BF20" s="146" t="str">
        <f t="shared" ca="1" si="19"/>
        <v>CM006 Cum. Metres</v>
      </c>
      <c r="BH20" s="36"/>
      <c r="BI20" s="36"/>
    </row>
    <row r="21" spans="1:61" ht="12.9" customHeight="1" x14ac:dyDescent="0.25">
      <c r="A21" s="124"/>
      <c r="B21" s="112" t="s">
        <v>15</v>
      </c>
      <c r="C21" s="136">
        <v>5</v>
      </c>
      <c r="D21" s="197">
        <f t="shared" si="0"/>
        <v>43</v>
      </c>
      <c r="E21" s="198">
        <f t="shared" si="13"/>
        <v>135</v>
      </c>
      <c r="F21" s="197">
        <f t="shared" si="0"/>
        <v>1161</v>
      </c>
      <c r="G21" s="199">
        <v>4.8442358589327004</v>
      </c>
      <c r="H21" s="197">
        <f t="shared" si="0"/>
        <v>34.569726111695019</v>
      </c>
      <c r="I21" s="199">
        <v>126.91584541169399</v>
      </c>
      <c r="J21" s="200">
        <f t="shared" si="1"/>
        <v>909.58727886627469</v>
      </c>
      <c r="K21" s="136"/>
      <c r="L21" s="132"/>
      <c r="M21" s="133"/>
      <c r="N21" s="132"/>
      <c r="O21" s="134"/>
      <c r="P21" s="132"/>
      <c r="Q21" s="134"/>
      <c r="R21" s="138"/>
      <c r="S21" s="136">
        <v>1</v>
      </c>
      <c r="T21" s="132">
        <f t="shared" si="2"/>
        <v>74.099999999999994</v>
      </c>
      <c r="U21" s="133">
        <f t="shared" si="14"/>
        <v>30</v>
      </c>
      <c r="V21" s="132">
        <f t="shared" si="3"/>
        <v>2223</v>
      </c>
      <c r="W21" s="134">
        <v>14.920531109750099</v>
      </c>
      <c r="X21" s="132">
        <f t="shared" si="4"/>
        <v>102.41944842855708</v>
      </c>
      <c r="Y21" s="134">
        <v>388.32664295149903</v>
      </c>
      <c r="Z21" s="138">
        <f t="shared" si="5"/>
        <v>2665.7660005139805</v>
      </c>
      <c r="AA21" s="136"/>
      <c r="AB21" s="132"/>
      <c r="AC21" s="133"/>
      <c r="AD21" s="132"/>
      <c r="AE21" s="134"/>
      <c r="AF21" s="132"/>
      <c r="AG21" s="134"/>
      <c r="AH21" s="138"/>
      <c r="AI21" s="136">
        <v>1</v>
      </c>
      <c r="AJ21" s="132">
        <f t="shared" si="6"/>
        <v>23.9</v>
      </c>
      <c r="AK21" s="133">
        <f t="shared" si="15"/>
        <v>27</v>
      </c>
      <c r="AL21" s="132">
        <f t="shared" si="7"/>
        <v>645.29999999999995</v>
      </c>
      <c r="AM21" s="134">
        <v>3.6245926650617002</v>
      </c>
      <c r="AN21" s="132">
        <f t="shared" si="8"/>
        <v>34.334474768018879</v>
      </c>
      <c r="AO21" s="134">
        <v>95.2898054627872</v>
      </c>
      <c r="AP21" s="132">
        <f t="shared" si="9"/>
        <v>904.42523360408643</v>
      </c>
      <c r="AQ21" s="123"/>
      <c r="AR21" s="193">
        <v>210</v>
      </c>
      <c r="AS21" s="135">
        <f t="shared" si="10"/>
        <v>610.53229382598022</v>
      </c>
      <c r="AT21" s="135"/>
      <c r="AU21" s="135"/>
      <c r="AV21" s="164">
        <f t="shared" si="11"/>
        <v>3812</v>
      </c>
      <c r="AW21" s="165">
        <f t="shared" si="12"/>
        <v>4479.7785129843414</v>
      </c>
      <c r="AX21" s="7"/>
      <c r="BA21" s="147" t="s">
        <v>184</v>
      </c>
      <c r="BB21" s="140">
        <f>(DAY(Report!$B$2))*3+$BE$64</f>
        <v>83</v>
      </c>
      <c r="BC21" s="140" t="str">
        <f t="shared" si="20"/>
        <v>N83</v>
      </c>
      <c r="BD21" s="140">
        <f t="shared" ca="1" si="21"/>
        <v>0</v>
      </c>
      <c r="BE21" s="153" t="str">
        <f t="shared" si="18"/>
        <v>N7</v>
      </c>
      <c r="BF21" s="146" t="str">
        <f t="shared" ca="1" si="19"/>
        <v>Cum. Tonnes</v>
      </c>
      <c r="BG21" s="35"/>
      <c r="BH21" s="1"/>
      <c r="BI21" s="1"/>
    </row>
    <row r="22" spans="1:61" ht="12.9" customHeight="1" x14ac:dyDescent="0.25">
      <c r="A22" s="125">
        <f>A19+1</f>
        <v>41338</v>
      </c>
      <c r="B22" s="113" t="s">
        <v>106</v>
      </c>
      <c r="C22" s="136">
        <v>0</v>
      </c>
      <c r="D22" s="197">
        <f t="shared" si="0"/>
        <v>43</v>
      </c>
      <c r="E22" s="198">
        <f t="shared" si="13"/>
        <v>0</v>
      </c>
      <c r="F22" s="197">
        <f t="shared" si="0"/>
        <v>1161</v>
      </c>
      <c r="G22" s="199">
        <v>0</v>
      </c>
      <c r="H22" s="197">
        <f t="shared" si="0"/>
        <v>34.569726111695019</v>
      </c>
      <c r="I22" s="199">
        <v>0</v>
      </c>
      <c r="J22" s="200">
        <f t="shared" si="1"/>
        <v>909.58727886627469</v>
      </c>
      <c r="K22" s="136"/>
      <c r="L22" s="132"/>
      <c r="M22" s="133"/>
      <c r="N22" s="132"/>
      <c r="O22" s="134"/>
      <c r="P22" s="132"/>
      <c r="Q22" s="134"/>
      <c r="R22" s="138"/>
      <c r="S22" s="136">
        <v>6.8</v>
      </c>
      <c r="T22" s="132">
        <f t="shared" si="2"/>
        <v>80.899999999999991</v>
      </c>
      <c r="U22" s="133">
        <f t="shared" si="14"/>
        <v>204</v>
      </c>
      <c r="V22" s="132">
        <f t="shared" si="3"/>
        <v>2427</v>
      </c>
      <c r="W22" s="134">
        <v>0</v>
      </c>
      <c r="X22" s="132">
        <f t="shared" si="4"/>
        <v>102.41944842855708</v>
      </c>
      <c r="Y22" s="134">
        <v>0</v>
      </c>
      <c r="Z22" s="138">
        <f t="shared" si="5"/>
        <v>2665.7660005139805</v>
      </c>
      <c r="AA22" s="136"/>
      <c r="AB22" s="132"/>
      <c r="AC22" s="133"/>
      <c r="AD22" s="132"/>
      <c r="AE22" s="134"/>
      <c r="AF22" s="132"/>
      <c r="AG22" s="134"/>
      <c r="AH22" s="138"/>
      <c r="AI22" s="136">
        <v>0</v>
      </c>
      <c r="AJ22" s="132">
        <f t="shared" si="6"/>
        <v>23.9</v>
      </c>
      <c r="AK22" s="133">
        <f t="shared" si="15"/>
        <v>0</v>
      </c>
      <c r="AL22" s="132">
        <f t="shared" si="7"/>
        <v>645.29999999999995</v>
      </c>
      <c r="AM22" s="134">
        <v>0</v>
      </c>
      <c r="AN22" s="132">
        <f t="shared" si="8"/>
        <v>34.334474768018879</v>
      </c>
      <c r="AO22" s="134">
        <v>0</v>
      </c>
      <c r="AP22" s="132">
        <f t="shared" si="9"/>
        <v>904.42523360408643</v>
      </c>
      <c r="AQ22" s="123"/>
      <c r="AR22" s="193">
        <v>204</v>
      </c>
      <c r="AS22" s="135">
        <f t="shared" si="10"/>
        <v>0</v>
      </c>
      <c r="AT22" s="135"/>
      <c r="AU22" s="135"/>
      <c r="AV22" s="164">
        <f t="shared" si="11"/>
        <v>4016</v>
      </c>
      <c r="AW22" s="165">
        <f t="shared" si="12"/>
        <v>4479.7785129843414</v>
      </c>
      <c r="AX22" s="7"/>
      <c r="BA22" s="147" t="s">
        <v>185</v>
      </c>
      <c r="BB22" s="140">
        <f>(DAY(Report!$B$2))*3+$BE$64</f>
        <v>83</v>
      </c>
      <c r="BC22" s="140" t="str">
        <f t="shared" si="20"/>
        <v>O83</v>
      </c>
      <c r="BD22" s="140">
        <f t="shared" ca="1" si="21"/>
        <v>0</v>
      </c>
      <c r="BE22" s="153" t="str">
        <f t="shared" si="18"/>
        <v>O7</v>
      </c>
      <c r="BF22" s="146" t="str">
        <f t="shared" ca="1" si="19"/>
        <v>CM006 Target Metres</v>
      </c>
      <c r="BG22" s="36"/>
      <c r="BH22" s="1"/>
      <c r="BI22" s="1"/>
    </row>
    <row r="23" spans="1:61" ht="12.9" customHeight="1" x14ac:dyDescent="0.25">
      <c r="A23" s="126"/>
      <c r="B23" s="114" t="s">
        <v>28</v>
      </c>
      <c r="C23" s="136">
        <v>5</v>
      </c>
      <c r="D23" s="197">
        <f t="shared" si="0"/>
        <v>48</v>
      </c>
      <c r="E23" s="198">
        <f t="shared" si="13"/>
        <v>135</v>
      </c>
      <c r="F23" s="197">
        <f t="shared" si="0"/>
        <v>1296</v>
      </c>
      <c r="G23" s="199">
        <v>6.6722978271134297</v>
      </c>
      <c r="H23" s="197">
        <f t="shared" si="0"/>
        <v>41.242023938808451</v>
      </c>
      <c r="I23" s="199">
        <v>174.02369613374699</v>
      </c>
      <c r="J23" s="200">
        <f t="shared" si="1"/>
        <v>1083.6109750000217</v>
      </c>
      <c r="K23" s="136"/>
      <c r="L23" s="132"/>
      <c r="M23" s="133"/>
      <c r="N23" s="132"/>
      <c r="O23" s="134"/>
      <c r="P23" s="132"/>
      <c r="Q23" s="134"/>
      <c r="R23" s="138"/>
      <c r="S23" s="136">
        <v>4</v>
      </c>
      <c r="T23" s="132">
        <f t="shared" si="2"/>
        <v>84.899999999999991</v>
      </c>
      <c r="U23" s="133">
        <f t="shared" si="14"/>
        <v>120</v>
      </c>
      <c r="V23" s="132">
        <f t="shared" si="3"/>
        <v>2547</v>
      </c>
      <c r="W23" s="134">
        <v>17.2094051450458</v>
      </c>
      <c r="X23" s="132">
        <f t="shared" si="4"/>
        <v>119.62885357360287</v>
      </c>
      <c r="Y23" s="134">
        <v>447.21611997080498</v>
      </c>
      <c r="Z23" s="138">
        <f t="shared" si="5"/>
        <v>3112.9821204847854</v>
      </c>
      <c r="AA23" s="136"/>
      <c r="AB23" s="132"/>
      <c r="AC23" s="133"/>
      <c r="AD23" s="132"/>
      <c r="AE23" s="134"/>
      <c r="AF23" s="132"/>
      <c r="AG23" s="134"/>
      <c r="AH23" s="138"/>
      <c r="AI23" s="136">
        <v>4.5</v>
      </c>
      <c r="AJ23" s="132">
        <f t="shared" si="6"/>
        <v>28.4</v>
      </c>
      <c r="AK23" s="133">
        <f t="shared" si="15"/>
        <v>121.5</v>
      </c>
      <c r="AL23" s="132">
        <f t="shared" si="7"/>
        <v>766.8</v>
      </c>
      <c r="AM23" s="134">
        <v>3.6245926650617002</v>
      </c>
      <c r="AN23" s="132">
        <f t="shared" si="8"/>
        <v>37.959067433080577</v>
      </c>
      <c r="AO23" s="134">
        <v>95.2898054627872</v>
      </c>
      <c r="AP23" s="132">
        <f t="shared" si="9"/>
        <v>999.7150390668736</v>
      </c>
      <c r="AQ23" s="123"/>
      <c r="AR23" s="193">
        <v>405</v>
      </c>
      <c r="AS23" s="135">
        <f t="shared" si="10"/>
        <v>716.52962156733918</v>
      </c>
      <c r="AT23" s="135">
        <f>SUM(AR21:AR23)</f>
        <v>819</v>
      </c>
      <c r="AU23" s="135">
        <f>SUM(I21:I23,Q21:Q23,Y21:Y23,AG21:AG23,AO21:AO23)</f>
        <v>1327.0619153933194</v>
      </c>
      <c r="AV23" s="164">
        <f t="shared" si="11"/>
        <v>4421</v>
      </c>
      <c r="AW23" s="165">
        <f t="shared" si="12"/>
        <v>5196.3081345516812</v>
      </c>
      <c r="AX23" s="7"/>
      <c r="BA23" s="147" t="s">
        <v>186</v>
      </c>
      <c r="BB23" s="140">
        <f>(DAY(Report!$B$2))*3+$BE$64</f>
        <v>83</v>
      </c>
      <c r="BC23" s="140" t="str">
        <f t="shared" si="20"/>
        <v>P83</v>
      </c>
      <c r="BD23" s="140">
        <f t="shared" ca="1" si="21"/>
        <v>0</v>
      </c>
      <c r="BE23" s="153" t="str">
        <f t="shared" si="18"/>
        <v>P7</v>
      </c>
      <c r="BF23" s="146" t="str">
        <f t="shared" ca="1" si="19"/>
        <v>CM006 Target Cum. Metres</v>
      </c>
      <c r="BG23" s="36"/>
      <c r="BH23" s="1"/>
      <c r="BI23" s="1"/>
    </row>
    <row r="24" spans="1:61" ht="12.9" customHeight="1" x14ac:dyDescent="0.25">
      <c r="A24" s="124"/>
      <c r="B24" s="112" t="s">
        <v>15</v>
      </c>
      <c r="C24" s="136">
        <v>2</v>
      </c>
      <c r="D24" s="197">
        <f t="shared" si="0"/>
        <v>50</v>
      </c>
      <c r="E24" s="198">
        <f t="shared" si="13"/>
        <v>54</v>
      </c>
      <c r="F24" s="197">
        <f t="shared" si="0"/>
        <v>1350</v>
      </c>
      <c r="G24" s="199">
        <v>6.6722978271134297</v>
      </c>
      <c r="H24" s="197">
        <f t="shared" si="0"/>
        <v>47.914321765921883</v>
      </c>
      <c r="I24" s="199">
        <v>174.02369613374699</v>
      </c>
      <c r="J24" s="200">
        <f t="shared" si="1"/>
        <v>1257.6346711337687</v>
      </c>
      <c r="K24" s="136"/>
      <c r="L24" s="132"/>
      <c r="M24" s="133"/>
      <c r="N24" s="132"/>
      <c r="O24" s="134"/>
      <c r="P24" s="132"/>
      <c r="Q24" s="134"/>
      <c r="R24" s="138"/>
      <c r="S24" s="136">
        <v>0</v>
      </c>
      <c r="T24" s="132">
        <f t="shared" si="2"/>
        <v>84.899999999999991</v>
      </c>
      <c r="U24" s="133">
        <f t="shared" si="14"/>
        <v>0</v>
      </c>
      <c r="V24" s="132">
        <f t="shared" si="3"/>
        <v>2547</v>
      </c>
      <c r="W24" s="134">
        <v>17.513637763998201</v>
      </c>
      <c r="X24" s="132">
        <f t="shared" si="4"/>
        <v>137.14249133760106</v>
      </c>
      <c r="Y24" s="134">
        <v>454.77611916156798</v>
      </c>
      <c r="Z24" s="138">
        <f t="shared" si="5"/>
        <v>3567.7582396463531</v>
      </c>
      <c r="AA24" s="136"/>
      <c r="AB24" s="132"/>
      <c r="AC24" s="133"/>
      <c r="AD24" s="132"/>
      <c r="AE24" s="134"/>
      <c r="AF24" s="132"/>
      <c r="AG24" s="134"/>
      <c r="AH24" s="138"/>
      <c r="AI24" s="136">
        <v>2</v>
      </c>
      <c r="AJ24" s="132">
        <f t="shared" si="6"/>
        <v>30.4</v>
      </c>
      <c r="AK24" s="133">
        <f t="shared" si="15"/>
        <v>54</v>
      </c>
      <c r="AL24" s="132">
        <f t="shared" si="7"/>
        <v>820.8</v>
      </c>
      <c r="AM24" s="134">
        <v>3.6245926650617002</v>
      </c>
      <c r="AN24" s="132">
        <f t="shared" si="8"/>
        <v>41.583660098142275</v>
      </c>
      <c r="AO24" s="134">
        <v>95.2898054627872</v>
      </c>
      <c r="AP24" s="132">
        <f t="shared" si="9"/>
        <v>1095.0048445296609</v>
      </c>
      <c r="AQ24" s="123"/>
      <c r="AR24" s="193">
        <v>120</v>
      </c>
      <c r="AS24" s="135">
        <f t="shared" si="10"/>
        <v>724.08962075810211</v>
      </c>
      <c r="AT24" s="135"/>
      <c r="AU24" s="135"/>
      <c r="AV24" s="164">
        <f t="shared" si="11"/>
        <v>4541</v>
      </c>
      <c r="AW24" s="165">
        <f t="shared" si="12"/>
        <v>5920.397755309782</v>
      </c>
      <c r="AX24" s="7"/>
      <c r="BA24" s="147" t="s">
        <v>36</v>
      </c>
      <c r="BB24" s="140">
        <f>(DAY(Report!$B$2))*3+$BE$64</f>
        <v>83</v>
      </c>
      <c r="BC24" s="140" t="str">
        <f t="shared" si="20"/>
        <v>R83</v>
      </c>
      <c r="BD24" s="140">
        <f t="shared" ca="1" si="21"/>
        <v>0</v>
      </c>
      <c r="BE24" s="153" t="str">
        <f t="shared" si="18"/>
        <v>R7</v>
      </c>
      <c r="BF24" s="146" t="str">
        <f t="shared" ca="1" si="19"/>
        <v>Target Cum. Tonnes</v>
      </c>
      <c r="BG24" s="36"/>
      <c r="BH24" s="1"/>
      <c r="BI24" s="1"/>
    </row>
    <row r="25" spans="1:61" ht="12.9" customHeight="1" x14ac:dyDescent="0.25">
      <c r="A25" s="125">
        <f>A22+1</f>
        <v>41339</v>
      </c>
      <c r="B25" s="113" t="s">
        <v>106</v>
      </c>
      <c r="C25" s="136">
        <v>0</v>
      </c>
      <c r="D25" s="197">
        <f t="shared" si="0"/>
        <v>50</v>
      </c>
      <c r="E25" s="198">
        <f t="shared" si="13"/>
        <v>0</v>
      </c>
      <c r="F25" s="197">
        <f t="shared" si="0"/>
        <v>1350</v>
      </c>
      <c r="G25" s="199">
        <v>0</v>
      </c>
      <c r="H25" s="197">
        <f t="shared" si="0"/>
        <v>47.914321765921883</v>
      </c>
      <c r="I25" s="199">
        <v>0</v>
      </c>
      <c r="J25" s="200">
        <f t="shared" si="1"/>
        <v>1257.6346711337687</v>
      </c>
      <c r="K25" s="136"/>
      <c r="L25" s="132"/>
      <c r="M25" s="133"/>
      <c r="N25" s="132"/>
      <c r="O25" s="134"/>
      <c r="P25" s="132"/>
      <c r="Q25" s="134"/>
      <c r="R25" s="138"/>
      <c r="S25" s="136">
        <v>0</v>
      </c>
      <c r="T25" s="132">
        <f t="shared" si="2"/>
        <v>84.899999999999991</v>
      </c>
      <c r="U25" s="133">
        <f t="shared" si="14"/>
        <v>0</v>
      </c>
      <c r="V25" s="132">
        <f t="shared" si="3"/>
        <v>2547</v>
      </c>
      <c r="W25" s="134">
        <v>0</v>
      </c>
      <c r="X25" s="132">
        <f t="shared" si="4"/>
        <v>137.14249133760106</v>
      </c>
      <c r="Y25" s="134">
        <v>0</v>
      </c>
      <c r="Z25" s="138">
        <f t="shared" si="5"/>
        <v>3567.7582396463531</v>
      </c>
      <c r="AA25" s="136"/>
      <c r="AB25" s="132"/>
      <c r="AC25" s="133"/>
      <c r="AD25" s="132"/>
      <c r="AE25" s="134"/>
      <c r="AF25" s="132"/>
      <c r="AG25" s="134"/>
      <c r="AH25" s="138"/>
      <c r="AI25" s="136">
        <v>0</v>
      </c>
      <c r="AJ25" s="132">
        <f t="shared" si="6"/>
        <v>30.4</v>
      </c>
      <c r="AK25" s="133">
        <f t="shared" si="15"/>
        <v>0</v>
      </c>
      <c r="AL25" s="132">
        <f t="shared" si="7"/>
        <v>820.8</v>
      </c>
      <c r="AM25" s="134">
        <v>0</v>
      </c>
      <c r="AN25" s="132">
        <f t="shared" si="8"/>
        <v>41.583660098142275</v>
      </c>
      <c r="AO25" s="134">
        <v>0</v>
      </c>
      <c r="AP25" s="132">
        <f t="shared" si="9"/>
        <v>1095.0048445296609</v>
      </c>
      <c r="AQ25" s="123"/>
      <c r="AR25" s="193">
        <v>0</v>
      </c>
      <c r="AS25" s="135">
        <f t="shared" si="10"/>
        <v>0</v>
      </c>
      <c r="AT25" s="135"/>
      <c r="AU25" s="135"/>
      <c r="AV25" s="164">
        <f t="shared" si="11"/>
        <v>4541</v>
      </c>
      <c r="AW25" s="165">
        <f t="shared" si="12"/>
        <v>5920.397755309782</v>
      </c>
      <c r="AX25" s="7"/>
      <c r="BA25" s="147"/>
      <c r="BB25" s="140"/>
      <c r="BC25" s="140"/>
      <c r="BD25" s="140"/>
      <c r="BE25" s="153"/>
      <c r="BF25" s="146"/>
      <c r="BG25" s="36"/>
      <c r="BH25" s="1"/>
      <c r="BI25" s="1"/>
    </row>
    <row r="26" spans="1:61" ht="12.9" customHeight="1" x14ac:dyDescent="0.25">
      <c r="A26" s="126"/>
      <c r="B26" s="114" t="s">
        <v>28</v>
      </c>
      <c r="C26" s="136">
        <v>3</v>
      </c>
      <c r="D26" s="197">
        <f t="shared" si="0"/>
        <v>53</v>
      </c>
      <c r="E26" s="198">
        <f t="shared" si="13"/>
        <v>81</v>
      </c>
      <c r="F26" s="197">
        <f t="shared" si="0"/>
        <v>1431</v>
      </c>
      <c r="G26" s="199">
        <v>6.6722978271134297</v>
      </c>
      <c r="H26" s="197">
        <f t="shared" si="0"/>
        <v>54.586619593035316</v>
      </c>
      <c r="I26" s="199">
        <v>174.02369613374699</v>
      </c>
      <c r="J26" s="200">
        <f t="shared" si="1"/>
        <v>1431.6583672675158</v>
      </c>
      <c r="K26" s="136"/>
      <c r="L26" s="132"/>
      <c r="M26" s="133"/>
      <c r="N26" s="132"/>
      <c r="O26" s="134"/>
      <c r="P26" s="132"/>
      <c r="Q26" s="134"/>
      <c r="R26" s="138"/>
      <c r="S26" s="136">
        <v>8</v>
      </c>
      <c r="T26" s="132">
        <f t="shared" si="2"/>
        <v>92.899999999999991</v>
      </c>
      <c r="U26" s="133">
        <f t="shared" si="14"/>
        <v>240</v>
      </c>
      <c r="V26" s="132">
        <f t="shared" si="3"/>
        <v>2787</v>
      </c>
      <c r="W26" s="134">
        <v>9.7447251521947997</v>
      </c>
      <c r="X26" s="132">
        <f t="shared" si="4"/>
        <v>146.88721648979586</v>
      </c>
      <c r="Y26" s="134">
        <v>254.15748220380101</v>
      </c>
      <c r="Z26" s="138">
        <f t="shared" si="5"/>
        <v>3821.9157218501541</v>
      </c>
      <c r="AA26" s="136"/>
      <c r="AB26" s="132"/>
      <c r="AC26" s="133"/>
      <c r="AD26" s="132"/>
      <c r="AE26" s="134"/>
      <c r="AF26" s="132"/>
      <c r="AG26" s="134"/>
      <c r="AH26" s="138"/>
      <c r="AI26" s="136">
        <v>0</v>
      </c>
      <c r="AJ26" s="132">
        <f t="shared" si="6"/>
        <v>30.4</v>
      </c>
      <c r="AK26" s="133">
        <f t="shared" si="15"/>
        <v>0</v>
      </c>
      <c r="AL26" s="132">
        <f t="shared" si="7"/>
        <v>820.8</v>
      </c>
      <c r="AM26" s="134">
        <v>3.6245926650617002</v>
      </c>
      <c r="AN26" s="132">
        <f t="shared" si="8"/>
        <v>45.208252763203973</v>
      </c>
      <c r="AO26" s="134">
        <v>95.2898054627872</v>
      </c>
      <c r="AP26" s="132">
        <f t="shared" si="9"/>
        <v>1190.2946499924481</v>
      </c>
      <c r="AQ26" s="123"/>
      <c r="AR26" s="193">
        <v>330</v>
      </c>
      <c r="AS26" s="135">
        <f t="shared" si="10"/>
        <v>523.47098380033515</v>
      </c>
      <c r="AT26" s="135">
        <f>SUM(AR24:AR26)</f>
        <v>450</v>
      </c>
      <c r="AU26" s="135">
        <f>SUM(I24:I26,Q24:Q26,Y24:Y26,AG24:AG26,AO24:AO26)</f>
        <v>1247.5606045584373</v>
      </c>
      <c r="AV26" s="164">
        <f t="shared" si="11"/>
        <v>4871</v>
      </c>
      <c r="AW26" s="165">
        <f t="shared" si="12"/>
        <v>6443.8687391101184</v>
      </c>
      <c r="AX26" s="7"/>
      <c r="BA26" s="147" t="s">
        <v>187</v>
      </c>
      <c r="BB26" s="140">
        <f>(DAY(Report!$B$2))*3+$BE$64</f>
        <v>83</v>
      </c>
      <c r="BC26" s="140" t="str">
        <f t="shared" ref="BC26:BC31" si="22">CONCATENATE(BA26,BB26)</f>
        <v>S83</v>
      </c>
      <c r="BD26" s="140">
        <f t="shared" ref="BD26:BD31" ca="1" si="23">INDIRECT(BC26)</f>
        <v>0</v>
      </c>
      <c r="BE26" s="153" t="str">
        <f t="shared" si="18"/>
        <v>S7</v>
      </c>
      <c r="BF26" s="146" t="str">
        <f t="shared" ca="1" si="19"/>
        <v>CM007 Metres</v>
      </c>
      <c r="BG26" s="36"/>
      <c r="BH26" s="1"/>
      <c r="BI26" s="1"/>
    </row>
    <row r="27" spans="1:61" ht="12.9" customHeight="1" x14ac:dyDescent="0.25">
      <c r="A27" s="124"/>
      <c r="B27" s="112" t="s">
        <v>15</v>
      </c>
      <c r="C27" s="136">
        <v>4.2</v>
      </c>
      <c r="D27" s="197">
        <f t="shared" si="0"/>
        <v>57.2</v>
      </c>
      <c r="E27" s="198">
        <f t="shared" si="13"/>
        <v>113.4</v>
      </c>
      <c r="F27" s="197">
        <f t="shared" si="0"/>
        <v>1544.4</v>
      </c>
      <c r="G27" s="199">
        <v>6.6722978271134297</v>
      </c>
      <c r="H27" s="197">
        <f t="shared" si="0"/>
        <v>61.258917420148748</v>
      </c>
      <c r="I27" s="199">
        <v>174.02369613374699</v>
      </c>
      <c r="J27" s="200">
        <f t="shared" si="1"/>
        <v>1605.6820634012629</v>
      </c>
      <c r="K27" s="136"/>
      <c r="L27" s="132"/>
      <c r="M27" s="133"/>
      <c r="N27" s="132"/>
      <c r="O27" s="134"/>
      <c r="P27" s="132"/>
      <c r="Q27" s="134"/>
      <c r="R27" s="138"/>
      <c r="S27" s="136">
        <v>8</v>
      </c>
      <c r="T27" s="132">
        <f t="shared" si="2"/>
        <v>100.89999999999999</v>
      </c>
      <c r="U27" s="133">
        <f t="shared" si="14"/>
        <v>240</v>
      </c>
      <c r="V27" s="132">
        <f t="shared" si="3"/>
        <v>3027</v>
      </c>
      <c r="W27" s="134">
        <v>9.7447251521947997</v>
      </c>
      <c r="X27" s="132">
        <f t="shared" si="4"/>
        <v>156.63194164199066</v>
      </c>
      <c r="Y27" s="134">
        <v>254.15748220380101</v>
      </c>
      <c r="Z27" s="138">
        <f t="shared" si="5"/>
        <v>4076.0732040539551</v>
      </c>
      <c r="AA27" s="136"/>
      <c r="AB27" s="132"/>
      <c r="AC27" s="133"/>
      <c r="AD27" s="132"/>
      <c r="AE27" s="134"/>
      <c r="AF27" s="132"/>
      <c r="AG27" s="134"/>
      <c r="AH27" s="138"/>
      <c r="AI27" s="136">
        <v>3.5</v>
      </c>
      <c r="AJ27" s="132">
        <f t="shared" si="6"/>
        <v>33.9</v>
      </c>
      <c r="AK27" s="133">
        <f t="shared" si="15"/>
        <v>94.5</v>
      </c>
      <c r="AL27" s="132">
        <f t="shared" si="7"/>
        <v>915.3</v>
      </c>
      <c r="AM27" s="134">
        <v>3.6245926650617002</v>
      </c>
      <c r="AN27" s="132">
        <f t="shared" si="8"/>
        <v>48.832845428265671</v>
      </c>
      <c r="AO27" s="134">
        <v>95.2898054627872</v>
      </c>
      <c r="AP27" s="132">
        <f t="shared" si="9"/>
        <v>1285.5844554552352</v>
      </c>
      <c r="AQ27" s="123"/>
      <c r="AR27" s="193">
        <v>459</v>
      </c>
      <c r="AS27" s="135">
        <f t="shared" si="10"/>
        <v>523.47098380033515</v>
      </c>
      <c r="AT27" s="135"/>
      <c r="AU27" s="135"/>
      <c r="AV27" s="164">
        <f t="shared" si="11"/>
        <v>5330</v>
      </c>
      <c r="AW27" s="165">
        <f t="shared" si="12"/>
        <v>6967.339722910453</v>
      </c>
      <c r="AX27" s="7"/>
      <c r="BA27" s="147" t="s">
        <v>37</v>
      </c>
      <c r="BB27" s="140">
        <f>(DAY(Report!$B$2))*3+$BE$64</f>
        <v>83</v>
      </c>
      <c r="BC27" s="140" t="str">
        <f t="shared" si="22"/>
        <v>T83</v>
      </c>
      <c r="BD27" s="140">
        <f t="shared" ca="1" si="23"/>
        <v>412.9</v>
      </c>
      <c r="BE27" s="153" t="str">
        <f t="shared" si="18"/>
        <v>T7</v>
      </c>
      <c r="BF27" s="146" t="str">
        <f t="shared" ca="1" si="19"/>
        <v>CM007 Cum. Metres</v>
      </c>
      <c r="BG27" s="36"/>
      <c r="BH27" s="1"/>
      <c r="BI27" s="1"/>
    </row>
    <row r="28" spans="1:61" ht="12.9" customHeight="1" x14ac:dyDescent="0.25">
      <c r="A28" s="125">
        <f>A25+1</f>
        <v>41340</v>
      </c>
      <c r="B28" s="113" t="s">
        <v>106</v>
      </c>
      <c r="C28" s="136">
        <v>0</v>
      </c>
      <c r="D28" s="197">
        <f t="shared" si="0"/>
        <v>57.2</v>
      </c>
      <c r="E28" s="198">
        <f t="shared" si="13"/>
        <v>0</v>
      </c>
      <c r="F28" s="197">
        <f t="shared" si="0"/>
        <v>1544.4</v>
      </c>
      <c r="G28" s="199">
        <v>0</v>
      </c>
      <c r="H28" s="197">
        <f t="shared" si="0"/>
        <v>61.258917420148748</v>
      </c>
      <c r="I28" s="199">
        <v>0</v>
      </c>
      <c r="J28" s="200">
        <f t="shared" si="1"/>
        <v>1605.6820634012629</v>
      </c>
      <c r="K28" s="136"/>
      <c r="L28" s="132"/>
      <c r="M28" s="133"/>
      <c r="N28" s="132"/>
      <c r="O28" s="134"/>
      <c r="P28" s="132"/>
      <c r="Q28" s="134"/>
      <c r="R28" s="138"/>
      <c r="S28" s="136">
        <v>0</v>
      </c>
      <c r="T28" s="132">
        <f t="shared" si="2"/>
        <v>100.89999999999999</v>
      </c>
      <c r="U28" s="133">
        <f t="shared" si="14"/>
        <v>0</v>
      </c>
      <c r="V28" s="132">
        <f t="shared" si="3"/>
        <v>3027</v>
      </c>
      <c r="W28" s="134">
        <v>0</v>
      </c>
      <c r="X28" s="132">
        <f t="shared" si="4"/>
        <v>156.63194164199066</v>
      </c>
      <c r="Y28" s="134">
        <v>0</v>
      </c>
      <c r="Z28" s="138">
        <f t="shared" si="5"/>
        <v>4076.0732040539551</v>
      </c>
      <c r="AA28" s="136"/>
      <c r="AB28" s="132"/>
      <c r="AC28" s="133"/>
      <c r="AD28" s="132"/>
      <c r="AE28" s="134"/>
      <c r="AF28" s="132"/>
      <c r="AG28" s="134"/>
      <c r="AH28" s="138"/>
      <c r="AI28" s="136">
        <v>0</v>
      </c>
      <c r="AJ28" s="132">
        <f t="shared" si="6"/>
        <v>33.9</v>
      </c>
      <c r="AK28" s="133">
        <f t="shared" si="15"/>
        <v>0</v>
      </c>
      <c r="AL28" s="132">
        <f t="shared" si="7"/>
        <v>915.3</v>
      </c>
      <c r="AM28" s="134">
        <v>0</v>
      </c>
      <c r="AN28" s="132">
        <f t="shared" si="8"/>
        <v>48.832845428265671</v>
      </c>
      <c r="AO28" s="134">
        <v>0</v>
      </c>
      <c r="AP28" s="132">
        <f t="shared" si="9"/>
        <v>1285.5844554552352</v>
      </c>
      <c r="AQ28" s="123"/>
      <c r="AR28" s="193">
        <v>0</v>
      </c>
      <c r="AS28" s="135">
        <f t="shared" si="10"/>
        <v>0</v>
      </c>
      <c r="AT28" s="135"/>
      <c r="AU28" s="135"/>
      <c r="AV28" s="164">
        <f t="shared" si="11"/>
        <v>5330</v>
      </c>
      <c r="AW28" s="165">
        <f t="shared" si="12"/>
        <v>6967.339722910453</v>
      </c>
      <c r="AX28" s="7"/>
      <c r="BA28" s="147" t="s">
        <v>188</v>
      </c>
      <c r="BB28" s="140">
        <f>(DAY(Report!$B$2))*3+$BE$64</f>
        <v>83</v>
      </c>
      <c r="BC28" s="140" t="str">
        <f t="shared" si="22"/>
        <v>V83</v>
      </c>
      <c r="BD28" s="140">
        <f t="shared" ca="1" si="23"/>
        <v>12387</v>
      </c>
      <c r="BE28" s="153" t="str">
        <f t="shared" si="18"/>
        <v>V7</v>
      </c>
      <c r="BF28" s="146" t="str">
        <f t="shared" ca="1" si="19"/>
        <v>Cum. Tonnes</v>
      </c>
      <c r="BG28" s="36"/>
      <c r="BH28" s="1"/>
      <c r="BI28" s="1"/>
    </row>
    <row r="29" spans="1:61" ht="12.9" customHeight="1" x14ac:dyDescent="0.25">
      <c r="A29" s="126"/>
      <c r="B29" s="114" t="s">
        <v>28</v>
      </c>
      <c r="C29" s="136">
        <v>2</v>
      </c>
      <c r="D29" s="197">
        <f t="shared" si="0"/>
        <v>59.2</v>
      </c>
      <c r="E29" s="198">
        <f t="shared" si="13"/>
        <v>54</v>
      </c>
      <c r="F29" s="197">
        <f t="shared" si="0"/>
        <v>1598.4</v>
      </c>
      <c r="G29" s="199">
        <v>6.6722978271134297</v>
      </c>
      <c r="H29" s="197">
        <f t="shared" si="0"/>
        <v>67.931215247262173</v>
      </c>
      <c r="I29" s="199">
        <v>174.02369613374699</v>
      </c>
      <c r="J29" s="200">
        <f t="shared" si="1"/>
        <v>1779.70575953501</v>
      </c>
      <c r="K29" s="136"/>
      <c r="L29" s="132"/>
      <c r="M29" s="133"/>
      <c r="N29" s="132"/>
      <c r="O29" s="134"/>
      <c r="P29" s="132"/>
      <c r="Q29" s="134"/>
      <c r="R29" s="138"/>
      <c r="S29" s="136">
        <v>0</v>
      </c>
      <c r="T29" s="132">
        <f t="shared" si="2"/>
        <v>100.89999999999999</v>
      </c>
      <c r="U29" s="133">
        <f t="shared" si="14"/>
        <v>0</v>
      </c>
      <c r="V29" s="132">
        <f t="shared" si="3"/>
        <v>3027</v>
      </c>
      <c r="W29" s="134">
        <v>14.079588551621599</v>
      </c>
      <c r="X29" s="132">
        <f t="shared" si="4"/>
        <v>170.71153019361228</v>
      </c>
      <c r="Y29" s="134">
        <v>366.60056460784602</v>
      </c>
      <c r="Z29" s="138">
        <f t="shared" si="5"/>
        <v>4442.6737686618008</v>
      </c>
      <c r="AA29" s="136"/>
      <c r="AB29" s="132"/>
      <c r="AC29" s="133"/>
      <c r="AD29" s="132"/>
      <c r="AE29" s="134"/>
      <c r="AF29" s="132"/>
      <c r="AG29" s="134"/>
      <c r="AH29" s="138"/>
      <c r="AI29" s="136">
        <v>0</v>
      </c>
      <c r="AJ29" s="132">
        <f t="shared" si="6"/>
        <v>33.9</v>
      </c>
      <c r="AK29" s="133">
        <f t="shared" si="15"/>
        <v>0</v>
      </c>
      <c r="AL29" s="132">
        <f t="shared" si="7"/>
        <v>915.3</v>
      </c>
      <c r="AM29" s="134">
        <v>3.6245926650617002</v>
      </c>
      <c r="AN29" s="132">
        <f t="shared" si="8"/>
        <v>52.457438093327369</v>
      </c>
      <c r="AO29" s="134">
        <v>95.2898054627872</v>
      </c>
      <c r="AP29" s="132">
        <f t="shared" si="9"/>
        <v>1380.8742609180224</v>
      </c>
      <c r="AQ29" s="123"/>
      <c r="AR29" s="193">
        <v>170</v>
      </c>
      <c r="AS29" s="135">
        <f t="shared" si="10"/>
        <v>635.91406620438022</v>
      </c>
      <c r="AT29" s="135">
        <f>SUM(AR27:AR29)</f>
        <v>629</v>
      </c>
      <c r="AU29" s="135">
        <f>SUM(I27:I29,Q27:Q29,Y27:Y29,AG27:AG29,AO27:AO29)</f>
        <v>1159.3850500047154</v>
      </c>
      <c r="AV29" s="164">
        <f t="shared" si="11"/>
        <v>5500</v>
      </c>
      <c r="AW29" s="165">
        <f t="shared" si="12"/>
        <v>7603.2537891148331</v>
      </c>
      <c r="AX29" s="7"/>
      <c r="BA29" s="145" t="s">
        <v>38</v>
      </c>
      <c r="BB29" s="140">
        <f>(DAY(Report!$B$2))*3+$BE$64</f>
        <v>83</v>
      </c>
      <c r="BC29" s="140" t="str">
        <f t="shared" si="22"/>
        <v>W83</v>
      </c>
      <c r="BD29" s="140">
        <f t="shared" ca="1" si="23"/>
        <v>0</v>
      </c>
      <c r="BE29" s="153" t="str">
        <f t="shared" si="18"/>
        <v>W7</v>
      </c>
      <c r="BF29" s="146" t="str">
        <f t="shared" ca="1" si="19"/>
        <v>CM007 Target Metres</v>
      </c>
      <c r="BG29" s="36"/>
      <c r="BH29" s="1"/>
      <c r="BI29" s="1"/>
    </row>
    <row r="30" spans="1:61" ht="12.9" customHeight="1" x14ac:dyDescent="0.25">
      <c r="A30" s="124"/>
      <c r="B30" s="112" t="s">
        <v>15</v>
      </c>
      <c r="C30" s="136">
        <v>3</v>
      </c>
      <c r="D30" s="197">
        <f t="shared" si="0"/>
        <v>62.2</v>
      </c>
      <c r="E30" s="198">
        <f t="shared" si="13"/>
        <v>81</v>
      </c>
      <c r="F30" s="197">
        <f t="shared" si="0"/>
        <v>1679.4</v>
      </c>
      <c r="G30" s="199">
        <v>7.2313707161951797</v>
      </c>
      <c r="H30" s="197">
        <f t="shared" si="0"/>
        <v>75.16258596345736</v>
      </c>
      <c r="I30" s="199">
        <v>188.40799934524401</v>
      </c>
      <c r="J30" s="200">
        <f t="shared" si="1"/>
        <v>1968.113758880254</v>
      </c>
      <c r="K30" s="136"/>
      <c r="L30" s="132"/>
      <c r="M30" s="133"/>
      <c r="N30" s="132"/>
      <c r="O30" s="134"/>
      <c r="P30" s="132"/>
      <c r="Q30" s="134"/>
      <c r="R30" s="138"/>
      <c r="S30" s="136">
        <v>16</v>
      </c>
      <c r="T30" s="132">
        <f t="shared" si="2"/>
        <v>116.89999999999999</v>
      </c>
      <c r="U30" s="133">
        <f t="shared" si="14"/>
        <v>480</v>
      </c>
      <c r="V30" s="132">
        <f t="shared" si="3"/>
        <v>3507</v>
      </c>
      <c r="W30" s="134">
        <v>15.2491841553705</v>
      </c>
      <c r="X30" s="132">
        <f t="shared" si="4"/>
        <v>185.96071434898278</v>
      </c>
      <c r="Y30" s="134">
        <v>396.93899115875598</v>
      </c>
      <c r="Z30" s="138">
        <f t="shared" si="5"/>
        <v>4839.6127598205567</v>
      </c>
      <c r="AA30" s="136"/>
      <c r="AB30" s="132"/>
      <c r="AC30" s="133"/>
      <c r="AD30" s="132"/>
      <c r="AE30" s="134"/>
      <c r="AF30" s="132"/>
      <c r="AG30" s="134"/>
      <c r="AH30" s="138"/>
      <c r="AI30" s="136">
        <v>1.5</v>
      </c>
      <c r="AJ30" s="132">
        <f t="shared" si="6"/>
        <v>35.4</v>
      </c>
      <c r="AK30" s="133">
        <f t="shared" si="15"/>
        <v>40.5</v>
      </c>
      <c r="AL30" s="132">
        <f t="shared" si="7"/>
        <v>955.8</v>
      </c>
      <c r="AM30" s="134">
        <v>3.6245926650617002</v>
      </c>
      <c r="AN30" s="132">
        <f t="shared" si="8"/>
        <v>56.082030758389067</v>
      </c>
      <c r="AO30" s="134">
        <v>95.2898054627872</v>
      </c>
      <c r="AP30" s="132">
        <f t="shared" si="9"/>
        <v>1476.1640663808096</v>
      </c>
      <c r="AQ30" s="123"/>
      <c r="AR30" s="193">
        <v>580</v>
      </c>
      <c r="AS30" s="135">
        <f t="shared" si="10"/>
        <v>680.63679596678719</v>
      </c>
      <c r="AT30" s="135"/>
      <c r="AU30" s="135"/>
      <c r="AV30" s="164">
        <f t="shared" si="11"/>
        <v>6080</v>
      </c>
      <c r="AW30" s="165">
        <f t="shared" si="12"/>
        <v>8283.8905850816209</v>
      </c>
      <c r="AX30" s="7"/>
      <c r="BA30" s="147" t="s">
        <v>189</v>
      </c>
      <c r="BB30" s="140">
        <f>(DAY(Report!$B$2))*3+$BE$64</f>
        <v>83</v>
      </c>
      <c r="BC30" s="140" t="str">
        <f t="shared" si="22"/>
        <v>X83</v>
      </c>
      <c r="BD30" s="140">
        <f t="shared" ca="1" si="23"/>
        <v>704.24241918042219</v>
      </c>
      <c r="BE30" s="153" t="str">
        <f t="shared" si="18"/>
        <v>X7</v>
      </c>
      <c r="BF30" s="146" t="str">
        <f t="shared" ca="1" si="19"/>
        <v>CM007 Target Cum. Metres</v>
      </c>
      <c r="BG30" s="36"/>
      <c r="BH30" s="1"/>
      <c r="BI30" s="1"/>
    </row>
    <row r="31" spans="1:61" ht="12.9" customHeight="1" x14ac:dyDescent="0.25">
      <c r="A31" s="125">
        <f>A28+1</f>
        <v>41341</v>
      </c>
      <c r="B31" s="113" t="s">
        <v>106</v>
      </c>
      <c r="C31" s="136">
        <v>2.2000000000000002</v>
      </c>
      <c r="D31" s="197">
        <f t="shared" si="0"/>
        <v>64.400000000000006</v>
      </c>
      <c r="E31" s="198">
        <f t="shared" si="13"/>
        <v>59.400000000000006</v>
      </c>
      <c r="F31" s="197">
        <f t="shared" si="0"/>
        <v>1738.8000000000002</v>
      </c>
      <c r="G31" s="199">
        <v>11.720782109791401</v>
      </c>
      <c r="H31" s="197">
        <f t="shared" si="0"/>
        <v>86.883368073248761</v>
      </c>
      <c r="I31" s="199">
        <v>303.91539737469498</v>
      </c>
      <c r="J31" s="200">
        <f t="shared" si="1"/>
        <v>2272.0291562549492</v>
      </c>
      <c r="K31" s="136"/>
      <c r="L31" s="132"/>
      <c r="M31" s="133"/>
      <c r="N31" s="132"/>
      <c r="O31" s="134"/>
      <c r="P31" s="132"/>
      <c r="Q31" s="134"/>
      <c r="R31" s="138"/>
      <c r="S31" s="136">
        <v>10</v>
      </c>
      <c r="T31" s="132">
        <f t="shared" si="2"/>
        <v>126.89999999999999</v>
      </c>
      <c r="U31" s="133">
        <f t="shared" si="14"/>
        <v>300</v>
      </c>
      <c r="V31" s="132">
        <f t="shared" si="3"/>
        <v>3807</v>
      </c>
      <c r="W31" s="134">
        <v>15.2491841553705</v>
      </c>
      <c r="X31" s="132">
        <f t="shared" si="4"/>
        <v>201.20989850435328</v>
      </c>
      <c r="Y31" s="134">
        <v>396.93899115875598</v>
      </c>
      <c r="Z31" s="138">
        <f t="shared" si="5"/>
        <v>5236.5517509793126</v>
      </c>
      <c r="AA31" s="136"/>
      <c r="AB31" s="132"/>
      <c r="AC31" s="133"/>
      <c r="AD31" s="132"/>
      <c r="AE31" s="134"/>
      <c r="AF31" s="132"/>
      <c r="AG31" s="134"/>
      <c r="AH31" s="138"/>
      <c r="AI31" s="136">
        <v>0</v>
      </c>
      <c r="AJ31" s="132">
        <f t="shared" si="6"/>
        <v>35.4</v>
      </c>
      <c r="AK31" s="133">
        <f t="shared" si="15"/>
        <v>0</v>
      </c>
      <c r="AL31" s="132">
        <f t="shared" si="7"/>
        <v>955.8</v>
      </c>
      <c r="AM31" s="134">
        <v>3.6245926650617002</v>
      </c>
      <c r="AN31" s="132">
        <f t="shared" si="8"/>
        <v>59.706623423450765</v>
      </c>
      <c r="AO31" s="134">
        <v>95.2898054627872</v>
      </c>
      <c r="AP31" s="132">
        <f t="shared" si="9"/>
        <v>1571.4538718435967</v>
      </c>
      <c r="AQ31" s="123"/>
      <c r="AR31" s="193">
        <v>338</v>
      </c>
      <c r="AS31" s="135">
        <f t="shared" si="10"/>
        <v>796.14419399623807</v>
      </c>
      <c r="AT31" s="135"/>
      <c r="AU31" s="135"/>
      <c r="AV31" s="164">
        <f t="shared" si="11"/>
        <v>6418</v>
      </c>
      <c r="AW31" s="165">
        <f t="shared" si="12"/>
        <v>9080.0347790778578</v>
      </c>
      <c r="AX31" s="7"/>
      <c r="BA31" s="147" t="s">
        <v>97</v>
      </c>
      <c r="BB31" s="140">
        <f>(DAY(Report!$B$2))*3+$BE$64</f>
        <v>83</v>
      </c>
      <c r="BC31" s="140" t="str">
        <f t="shared" si="22"/>
        <v>Z83</v>
      </c>
      <c r="BD31" s="140">
        <f t="shared" ca="1" si="23"/>
        <v>18298.630123506431</v>
      </c>
      <c r="BE31" s="153" t="str">
        <f t="shared" si="18"/>
        <v>Z7</v>
      </c>
      <c r="BF31" s="146" t="str">
        <f t="shared" ca="1" si="19"/>
        <v>Target Cum. Tonnes</v>
      </c>
    </row>
    <row r="32" spans="1:61" ht="12.9" customHeight="1" x14ac:dyDescent="0.25">
      <c r="A32" s="126"/>
      <c r="B32" s="114" t="s">
        <v>28</v>
      </c>
      <c r="C32" s="136">
        <v>0</v>
      </c>
      <c r="D32" s="197">
        <f t="shared" si="0"/>
        <v>64.400000000000006</v>
      </c>
      <c r="E32" s="198">
        <f t="shared" si="13"/>
        <v>0</v>
      </c>
      <c r="F32" s="197">
        <f t="shared" si="0"/>
        <v>1738.8000000000002</v>
      </c>
      <c r="G32" s="199">
        <v>0</v>
      </c>
      <c r="H32" s="197">
        <f t="shared" si="0"/>
        <v>86.883368073248761</v>
      </c>
      <c r="I32" s="199">
        <v>0</v>
      </c>
      <c r="J32" s="200">
        <f t="shared" si="1"/>
        <v>2272.0291562549492</v>
      </c>
      <c r="K32" s="136"/>
      <c r="L32" s="132"/>
      <c r="M32" s="133"/>
      <c r="N32" s="132"/>
      <c r="O32" s="134"/>
      <c r="P32" s="132"/>
      <c r="Q32" s="134"/>
      <c r="R32" s="138"/>
      <c r="S32" s="136">
        <v>0</v>
      </c>
      <c r="T32" s="132">
        <f t="shared" si="2"/>
        <v>126.89999999999999</v>
      </c>
      <c r="U32" s="133">
        <f t="shared" si="14"/>
        <v>0</v>
      </c>
      <c r="V32" s="132">
        <f t="shared" si="3"/>
        <v>3807</v>
      </c>
      <c r="W32" s="134">
        <v>0</v>
      </c>
      <c r="X32" s="132">
        <f t="shared" si="4"/>
        <v>201.20989850435328</v>
      </c>
      <c r="Y32" s="134">
        <v>0</v>
      </c>
      <c r="Z32" s="138">
        <f t="shared" si="5"/>
        <v>5236.5517509793126</v>
      </c>
      <c r="AA32" s="136"/>
      <c r="AB32" s="132"/>
      <c r="AC32" s="133"/>
      <c r="AD32" s="132"/>
      <c r="AE32" s="134"/>
      <c r="AF32" s="132"/>
      <c r="AG32" s="134"/>
      <c r="AH32" s="138"/>
      <c r="AI32" s="136">
        <v>0</v>
      </c>
      <c r="AJ32" s="132">
        <f t="shared" si="6"/>
        <v>35.4</v>
      </c>
      <c r="AK32" s="133">
        <f t="shared" si="15"/>
        <v>0</v>
      </c>
      <c r="AL32" s="132">
        <f t="shared" si="7"/>
        <v>955.8</v>
      </c>
      <c r="AM32" s="134">
        <v>0</v>
      </c>
      <c r="AN32" s="132">
        <f t="shared" si="8"/>
        <v>59.706623423450765</v>
      </c>
      <c r="AO32" s="134">
        <v>0</v>
      </c>
      <c r="AP32" s="132">
        <f t="shared" si="9"/>
        <v>1571.4538718435967</v>
      </c>
      <c r="AQ32" s="123"/>
      <c r="AR32" s="193">
        <v>0</v>
      </c>
      <c r="AS32" s="135">
        <f t="shared" si="10"/>
        <v>0</v>
      </c>
      <c r="AT32" s="135">
        <f>SUM(AR30:AR32)</f>
        <v>918</v>
      </c>
      <c r="AU32" s="135">
        <f>SUM(I30:I32,Q30:Q32,Y30:Y32,AG30:AG32,AO30:AO32)</f>
        <v>1476.7809899630251</v>
      </c>
      <c r="AV32" s="164">
        <f t="shared" si="11"/>
        <v>6418</v>
      </c>
      <c r="AW32" s="165">
        <f t="shared" si="12"/>
        <v>9080.0347790778578</v>
      </c>
      <c r="AX32" s="7"/>
      <c r="BA32" s="147"/>
      <c r="BB32" s="140"/>
      <c r="BC32" s="140"/>
      <c r="BD32" s="140"/>
      <c r="BE32" s="153"/>
      <c r="BF32" s="146"/>
    </row>
    <row r="33" spans="1:61" ht="12.9" customHeight="1" x14ac:dyDescent="0.25">
      <c r="A33" s="124"/>
      <c r="B33" s="112" t="s">
        <v>15</v>
      </c>
      <c r="C33" s="136">
        <v>4.5</v>
      </c>
      <c r="D33" s="197">
        <f t="shared" si="0"/>
        <v>68.900000000000006</v>
      </c>
      <c r="E33" s="198">
        <f t="shared" si="13"/>
        <v>121.5</v>
      </c>
      <c r="F33" s="197">
        <f t="shared" si="0"/>
        <v>1860.3000000000002</v>
      </c>
      <c r="G33" s="199">
        <v>11.720782109791401</v>
      </c>
      <c r="H33" s="197">
        <f t="shared" si="0"/>
        <v>98.604150183040161</v>
      </c>
      <c r="I33" s="199">
        <v>303.91539737469498</v>
      </c>
      <c r="J33" s="200">
        <f t="shared" si="1"/>
        <v>2575.9445536296444</v>
      </c>
      <c r="K33" s="136"/>
      <c r="L33" s="132"/>
      <c r="M33" s="133"/>
      <c r="N33" s="132"/>
      <c r="O33" s="134"/>
      <c r="P33" s="132"/>
      <c r="Q33" s="134"/>
      <c r="R33" s="138"/>
      <c r="S33" s="136">
        <v>0</v>
      </c>
      <c r="T33" s="132">
        <f t="shared" si="2"/>
        <v>126.89999999999999</v>
      </c>
      <c r="U33" s="133">
        <f t="shared" si="14"/>
        <v>0</v>
      </c>
      <c r="V33" s="132">
        <f t="shared" si="3"/>
        <v>3807</v>
      </c>
      <c r="W33" s="134">
        <v>2.4946535708989401</v>
      </c>
      <c r="X33" s="132">
        <f t="shared" si="4"/>
        <v>203.70455207525222</v>
      </c>
      <c r="Y33" s="134">
        <v>64.936278664749096</v>
      </c>
      <c r="Z33" s="138">
        <f t="shared" si="5"/>
        <v>5301.4880296440615</v>
      </c>
      <c r="AA33" s="136"/>
      <c r="AB33" s="132"/>
      <c r="AC33" s="133"/>
      <c r="AD33" s="132"/>
      <c r="AE33" s="134"/>
      <c r="AF33" s="132"/>
      <c r="AG33" s="134"/>
      <c r="AH33" s="138"/>
      <c r="AI33" s="136">
        <v>1</v>
      </c>
      <c r="AJ33" s="132">
        <f t="shared" si="6"/>
        <v>36.4</v>
      </c>
      <c r="AK33" s="133">
        <f t="shared" si="15"/>
        <v>27</v>
      </c>
      <c r="AL33" s="132">
        <f t="shared" si="7"/>
        <v>982.8</v>
      </c>
      <c r="AM33" s="134">
        <v>3.6245926650617002</v>
      </c>
      <c r="AN33" s="132">
        <f t="shared" si="8"/>
        <v>63.331216088512463</v>
      </c>
      <c r="AO33" s="134">
        <v>95.2898054627872</v>
      </c>
      <c r="AP33" s="132">
        <f t="shared" si="9"/>
        <v>1666.7436773063839</v>
      </c>
      <c r="AQ33" s="123"/>
      <c r="AR33" s="193">
        <v>297</v>
      </c>
      <c r="AS33" s="135">
        <f t="shared" si="10"/>
        <v>464.14148150223127</v>
      </c>
      <c r="AT33" s="135"/>
      <c r="AU33" s="135"/>
      <c r="AV33" s="164">
        <f t="shared" si="11"/>
        <v>6715</v>
      </c>
      <c r="AW33" s="165">
        <f t="shared" si="12"/>
        <v>9544.1762605800905</v>
      </c>
      <c r="AX33" s="7"/>
      <c r="BA33" s="147" t="s">
        <v>190</v>
      </c>
      <c r="BB33" s="140">
        <f>(DAY(Report!$B$2))*3+$BE$64</f>
        <v>83</v>
      </c>
      <c r="BC33" s="140" t="str">
        <f t="shared" ref="BC33:BC38" si="24">CONCATENATE(BA33,BB33)</f>
        <v>AA83</v>
      </c>
      <c r="BD33" s="140">
        <f t="shared" ref="BD33:BD38" ca="1" si="25">INDIRECT(BC33)</f>
        <v>0</v>
      </c>
      <c r="BE33" s="153" t="str">
        <f t="shared" si="18"/>
        <v>AA7</v>
      </c>
      <c r="BF33" s="146" t="str">
        <f t="shared" ca="1" si="19"/>
        <v>CM008 Metres</v>
      </c>
    </row>
    <row r="34" spans="1:61" ht="12.9" customHeight="1" x14ac:dyDescent="0.25">
      <c r="A34" s="125">
        <f>A31+1</f>
        <v>41342</v>
      </c>
      <c r="B34" s="113" t="s">
        <v>106</v>
      </c>
      <c r="C34" s="136">
        <v>3</v>
      </c>
      <c r="D34" s="197">
        <f t="shared" si="0"/>
        <v>71.900000000000006</v>
      </c>
      <c r="E34" s="198">
        <f t="shared" si="13"/>
        <v>81</v>
      </c>
      <c r="F34" s="197">
        <f t="shared" si="0"/>
        <v>1941.3000000000002</v>
      </c>
      <c r="G34" s="199">
        <v>11.720782109791401</v>
      </c>
      <c r="H34" s="197">
        <f t="shared" si="0"/>
        <v>110.32493229283156</v>
      </c>
      <c r="I34" s="199">
        <v>303.91539737469498</v>
      </c>
      <c r="J34" s="200">
        <f t="shared" si="1"/>
        <v>2879.8599510043396</v>
      </c>
      <c r="K34" s="136"/>
      <c r="L34" s="132"/>
      <c r="M34" s="133"/>
      <c r="N34" s="132"/>
      <c r="O34" s="134"/>
      <c r="P34" s="132"/>
      <c r="Q34" s="134"/>
      <c r="R34" s="138"/>
      <c r="S34" s="136">
        <v>5</v>
      </c>
      <c r="T34" s="132">
        <f t="shared" si="2"/>
        <v>131.89999999999998</v>
      </c>
      <c r="U34" s="133">
        <f t="shared" si="14"/>
        <v>150</v>
      </c>
      <c r="V34" s="132">
        <f t="shared" si="3"/>
        <v>3957</v>
      </c>
      <c r="W34" s="134">
        <v>9.1037619094269093</v>
      </c>
      <c r="X34" s="132">
        <f t="shared" si="4"/>
        <v>212.80831398467913</v>
      </c>
      <c r="Y34" s="134">
        <v>236.31899148817899</v>
      </c>
      <c r="Z34" s="138">
        <f t="shared" si="5"/>
        <v>5537.8070211322402</v>
      </c>
      <c r="AA34" s="136"/>
      <c r="AB34" s="132"/>
      <c r="AC34" s="133"/>
      <c r="AD34" s="132"/>
      <c r="AE34" s="134"/>
      <c r="AF34" s="132"/>
      <c r="AG34" s="134"/>
      <c r="AH34" s="138"/>
      <c r="AI34" s="136">
        <v>4.5</v>
      </c>
      <c r="AJ34" s="132">
        <f t="shared" si="6"/>
        <v>40.9</v>
      </c>
      <c r="AK34" s="133">
        <f t="shared" si="15"/>
        <v>121.5</v>
      </c>
      <c r="AL34" s="132">
        <f t="shared" si="7"/>
        <v>1104.3</v>
      </c>
      <c r="AM34" s="134">
        <v>3.6245926650617002</v>
      </c>
      <c r="AN34" s="132">
        <f t="shared" si="8"/>
        <v>66.955808753574161</v>
      </c>
      <c r="AO34" s="134">
        <v>95.2898054627872</v>
      </c>
      <c r="AP34" s="132">
        <f t="shared" si="9"/>
        <v>1762.0334827691711</v>
      </c>
      <c r="AQ34" s="123"/>
      <c r="AR34" s="193">
        <v>222</v>
      </c>
      <c r="AS34" s="135">
        <f t="shared" si="10"/>
        <v>635.52419432566114</v>
      </c>
      <c r="AT34" s="135"/>
      <c r="AU34" s="135"/>
      <c r="AV34" s="164">
        <f t="shared" si="11"/>
        <v>6937</v>
      </c>
      <c r="AW34" s="165">
        <f t="shared" si="12"/>
        <v>10179.700454905751</v>
      </c>
      <c r="AX34" s="7"/>
      <c r="BA34" s="147" t="s">
        <v>191</v>
      </c>
      <c r="BB34" s="140">
        <f>(DAY(Report!$B$2))*3+$BE$64</f>
        <v>83</v>
      </c>
      <c r="BC34" s="140" t="str">
        <f t="shared" si="24"/>
        <v>AB83</v>
      </c>
      <c r="BD34" s="140">
        <f t="shared" ca="1" si="25"/>
        <v>0</v>
      </c>
      <c r="BE34" s="153" t="str">
        <f t="shared" si="18"/>
        <v>AB7</v>
      </c>
      <c r="BF34" s="146" t="str">
        <f t="shared" ca="1" si="19"/>
        <v>CM008 Cum. Metres</v>
      </c>
    </row>
    <row r="35" spans="1:61" ht="12.9" customHeight="1" x14ac:dyDescent="0.25">
      <c r="A35" s="126"/>
      <c r="B35" s="114" t="s">
        <v>28</v>
      </c>
      <c r="C35" s="136">
        <v>0.5</v>
      </c>
      <c r="D35" s="197">
        <f t="shared" si="0"/>
        <v>72.400000000000006</v>
      </c>
      <c r="E35" s="198">
        <f t="shared" si="13"/>
        <v>13.5</v>
      </c>
      <c r="F35" s="197">
        <f t="shared" si="0"/>
        <v>1954.8000000000002</v>
      </c>
      <c r="G35" s="199">
        <v>0</v>
      </c>
      <c r="H35" s="197">
        <f t="shared" si="0"/>
        <v>110.32493229283156</v>
      </c>
      <c r="I35" s="199">
        <v>0</v>
      </c>
      <c r="J35" s="200">
        <f t="shared" si="1"/>
        <v>2879.8599510043396</v>
      </c>
      <c r="K35" s="136"/>
      <c r="L35" s="132"/>
      <c r="M35" s="133"/>
      <c r="N35" s="132"/>
      <c r="O35" s="134"/>
      <c r="P35" s="132"/>
      <c r="Q35" s="134"/>
      <c r="R35" s="138"/>
      <c r="S35" s="136">
        <v>0</v>
      </c>
      <c r="T35" s="132">
        <f t="shared" si="2"/>
        <v>131.89999999999998</v>
      </c>
      <c r="U35" s="133">
        <f t="shared" si="14"/>
        <v>0</v>
      </c>
      <c r="V35" s="132">
        <f t="shared" si="3"/>
        <v>3957</v>
      </c>
      <c r="W35" s="134">
        <v>0</v>
      </c>
      <c r="X35" s="132">
        <f t="shared" si="4"/>
        <v>212.80831398467913</v>
      </c>
      <c r="Y35" s="134">
        <v>0</v>
      </c>
      <c r="Z35" s="138">
        <f t="shared" si="5"/>
        <v>5537.8070211322402</v>
      </c>
      <c r="AA35" s="136"/>
      <c r="AB35" s="132"/>
      <c r="AC35" s="133"/>
      <c r="AD35" s="132"/>
      <c r="AE35" s="134"/>
      <c r="AF35" s="132"/>
      <c r="AG35" s="134"/>
      <c r="AH35" s="138"/>
      <c r="AI35" s="136">
        <v>0</v>
      </c>
      <c r="AJ35" s="132">
        <f t="shared" si="6"/>
        <v>40.9</v>
      </c>
      <c r="AK35" s="133">
        <f t="shared" si="15"/>
        <v>0</v>
      </c>
      <c r="AL35" s="132">
        <f t="shared" si="7"/>
        <v>1104.3</v>
      </c>
      <c r="AM35" s="134">
        <v>0</v>
      </c>
      <c r="AN35" s="132">
        <f t="shared" si="8"/>
        <v>66.955808753574161</v>
      </c>
      <c r="AO35" s="134">
        <v>0</v>
      </c>
      <c r="AP35" s="132">
        <f t="shared" si="9"/>
        <v>1762.0334827691711</v>
      </c>
      <c r="AQ35" s="123"/>
      <c r="AR35" s="193">
        <v>221</v>
      </c>
      <c r="AS35" s="135">
        <f t="shared" si="10"/>
        <v>0</v>
      </c>
      <c r="AT35" s="135">
        <f>SUM(AR33:AR35)</f>
        <v>740</v>
      </c>
      <c r="AU35" s="135">
        <f>SUM(I33:I35,Q33:Q35,Y33:Y35,AG33:AG35,AO33:AO35)</f>
        <v>1099.6656758278925</v>
      </c>
      <c r="AV35" s="164">
        <f t="shared" si="11"/>
        <v>7158</v>
      </c>
      <c r="AW35" s="165">
        <f t="shared" si="12"/>
        <v>10179.700454905751</v>
      </c>
      <c r="AX35" s="7"/>
      <c r="BA35" s="147" t="s">
        <v>40</v>
      </c>
      <c r="BB35" s="140">
        <f>(DAY(Report!$B$2))*3+$BE$64</f>
        <v>83</v>
      </c>
      <c r="BC35" s="140" t="str">
        <f t="shared" si="24"/>
        <v>AD83</v>
      </c>
      <c r="BD35" s="140">
        <f t="shared" ca="1" si="25"/>
        <v>0</v>
      </c>
      <c r="BE35" s="153" t="str">
        <f t="shared" si="18"/>
        <v>AD7</v>
      </c>
      <c r="BF35" s="146" t="str">
        <f t="shared" ca="1" si="19"/>
        <v>Cum. Tonnes</v>
      </c>
    </row>
    <row r="36" spans="1:61" ht="12.9" customHeight="1" x14ac:dyDescent="0.25">
      <c r="A36" s="124"/>
      <c r="B36" s="57" t="s">
        <v>15</v>
      </c>
      <c r="C36" s="136">
        <v>3</v>
      </c>
      <c r="D36" s="197">
        <f t="shared" si="0"/>
        <v>75.400000000000006</v>
      </c>
      <c r="E36" s="198">
        <f t="shared" si="13"/>
        <v>81</v>
      </c>
      <c r="F36" s="197">
        <f t="shared" si="0"/>
        <v>2035.8000000000002</v>
      </c>
      <c r="G36" s="199">
        <v>11.720782109791401</v>
      </c>
      <c r="H36" s="197">
        <f t="shared" si="0"/>
        <v>122.04571440262296</v>
      </c>
      <c r="I36" s="199">
        <v>303.91539737469498</v>
      </c>
      <c r="J36" s="200">
        <f t="shared" si="1"/>
        <v>3183.7753483790348</v>
      </c>
      <c r="K36" s="136"/>
      <c r="L36" s="132"/>
      <c r="M36" s="133"/>
      <c r="N36" s="132"/>
      <c r="O36" s="134"/>
      <c r="P36" s="132"/>
      <c r="Q36" s="134"/>
      <c r="R36" s="138"/>
      <c r="S36" s="136">
        <v>22</v>
      </c>
      <c r="T36" s="132">
        <f t="shared" si="2"/>
        <v>153.89999999999998</v>
      </c>
      <c r="U36" s="133">
        <f t="shared" si="14"/>
        <v>660</v>
      </c>
      <c r="V36" s="132">
        <f t="shared" si="3"/>
        <v>4617</v>
      </c>
      <c r="W36" s="134">
        <v>18.0962652988682</v>
      </c>
      <c r="X36" s="132">
        <f t="shared" si="4"/>
        <v>230.90457928354732</v>
      </c>
      <c r="Y36" s="134">
        <v>469.74989105358401</v>
      </c>
      <c r="Z36" s="138">
        <f t="shared" si="5"/>
        <v>6007.5569121858243</v>
      </c>
      <c r="AA36" s="136"/>
      <c r="AB36" s="132"/>
      <c r="AC36" s="133"/>
      <c r="AD36" s="132"/>
      <c r="AE36" s="134"/>
      <c r="AF36" s="132"/>
      <c r="AG36" s="134"/>
      <c r="AH36" s="138"/>
      <c r="AI36" s="136">
        <v>2.5</v>
      </c>
      <c r="AJ36" s="132">
        <f t="shared" si="6"/>
        <v>43.4</v>
      </c>
      <c r="AK36" s="133">
        <f t="shared" si="15"/>
        <v>67.5</v>
      </c>
      <c r="AL36" s="132">
        <f t="shared" si="7"/>
        <v>1171.8</v>
      </c>
      <c r="AM36" s="134">
        <v>3.6245926650617002</v>
      </c>
      <c r="AN36" s="132">
        <f t="shared" si="8"/>
        <v>70.580401418635859</v>
      </c>
      <c r="AO36" s="134">
        <v>95.2898054627872</v>
      </c>
      <c r="AP36" s="132">
        <f t="shared" si="9"/>
        <v>1857.3232882319583</v>
      </c>
      <c r="AQ36" s="123"/>
      <c r="AR36" s="193">
        <v>599</v>
      </c>
      <c r="AS36" s="135">
        <f t="shared" si="10"/>
        <v>868.9550938910661</v>
      </c>
      <c r="AT36" s="135"/>
      <c r="AU36" s="135"/>
      <c r="AV36" s="164">
        <f t="shared" si="11"/>
        <v>7757</v>
      </c>
      <c r="AW36" s="165">
        <f t="shared" si="12"/>
        <v>11048.655548796818</v>
      </c>
      <c r="AX36" s="7"/>
      <c r="BA36" s="147" t="s">
        <v>192</v>
      </c>
      <c r="BB36" s="140">
        <f>(DAY(Report!$B$2))*3+$BE$64</f>
        <v>83</v>
      </c>
      <c r="BC36" s="140" t="str">
        <f t="shared" si="24"/>
        <v>AE83</v>
      </c>
      <c r="BD36" s="140">
        <f t="shared" ca="1" si="25"/>
        <v>0</v>
      </c>
      <c r="BE36" s="153" t="str">
        <f t="shared" si="18"/>
        <v>AE7</v>
      </c>
      <c r="BF36" s="146" t="str">
        <f t="shared" ca="1" si="19"/>
        <v>CM008 Target Metres</v>
      </c>
      <c r="BG36" s="36"/>
      <c r="BH36" s="1"/>
      <c r="BI36" s="1"/>
    </row>
    <row r="37" spans="1:61" ht="12.9" customHeight="1" x14ac:dyDescent="0.25">
      <c r="A37" s="125">
        <f>A34+1</f>
        <v>41343</v>
      </c>
      <c r="B37" s="57" t="s">
        <v>106</v>
      </c>
      <c r="C37" s="136">
        <v>6.2</v>
      </c>
      <c r="D37" s="197">
        <f t="shared" si="0"/>
        <v>81.600000000000009</v>
      </c>
      <c r="E37" s="198">
        <f t="shared" si="13"/>
        <v>167.4</v>
      </c>
      <c r="F37" s="197">
        <f t="shared" si="0"/>
        <v>2203.2000000000003</v>
      </c>
      <c r="G37" s="199">
        <v>11.720782109791401</v>
      </c>
      <c r="H37" s="197">
        <f t="shared" si="0"/>
        <v>133.76649651241436</v>
      </c>
      <c r="I37" s="199">
        <v>303.91539737469498</v>
      </c>
      <c r="J37" s="200">
        <f t="shared" si="1"/>
        <v>3487.69074575373</v>
      </c>
      <c r="K37" s="136"/>
      <c r="L37" s="132"/>
      <c r="M37" s="133"/>
      <c r="N37" s="132"/>
      <c r="O37" s="134"/>
      <c r="P37" s="132"/>
      <c r="Q37" s="134"/>
      <c r="R37" s="138"/>
      <c r="S37" s="136">
        <v>3.3</v>
      </c>
      <c r="T37" s="132">
        <f t="shared" si="2"/>
        <v>157.19999999999999</v>
      </c>
      <c r="U37" s="133">
        <f t="shared" si="14"/>
        <v>99</v>
      </c>
      <c r="V37" s="132">
        <f t="shared" si="3"/>
        <v>4716</v>
      </c>
      <c r="W37" s="134">
        <v>18.096198825649001</v>
      </c>
      <c r="X37" s="132">
        <f t="shared" si="4"/>
        <v>249.00077810919632</v>
      </c>
      <c r="Y37" s="134">
        <v>469.74728266875502</v>
      </c>
      <c r="Z37" s="138">
        <f t="shared" si="5"/>
        <v>6477.3041948545797</v>
      </c>
      <c r="AA37" s="136"/>
      <c r="AB37" s="132"/>
      <c r="AC37" s="133"/>
      <c r="AD37" s="132"/>
      <c r="AE37" s="134"/>
      <c r="AF37" s="132"/>
      <c r="AG37" s="134"/>
      <c r="AH37" s="138"/>
      <c r="AI37" s="136">
        <v>0</v>
      </c>
      <c r="AJ37" s="132">
        <f t="shared" si="6"/>
        <v>43.4</v>
      </c>
      <c r="AK37" s="133">
        <f t="shared" si="15"/>
        <v>0</v>
      </c>
      <c r="AL37" s="132">
        <f t="shared" si="7"/>
        <v>1171.8</v>
      </c>
      <c r="AM37" s="134">
        <v>3.6245926650617002</v>
      </c>
      <c r="AN37" s="132">
        <f t="shared" si="8"/>
        <v>74.204994083697557</v>
      </c>
      <c r="AO37" s="134">
        <v>95.2898054627872</v>
      </c>
      <c r="AP37" s="132">
        <f t="shared" si="9"/>
        <v>1952.6130936947454</v>
      </c>
      <c r="AQ37" s="123"/>
      <c r="AR37" s="193">
        <v>290</v>
      </c>
      <c r="AS37" s="135">
        <f t="shared" si="10"/>
        <v>868.95248550623717</v>
      </c>
      <c r="AT37" s="135"/>
      <c r="AU37" s="135"/>
      <c r="AV37" s="164">
        <f t="shared" si="11"/>
        <v>8047</v>
      </c>
      <c r="AW37" s="165">
        <f t="shared" si="12"/>
        <v>11917.608034303055</v>
      </c>
      <c r="AX37" s="7"/>
      <c r="BA37" s="147" t="s">
        <v>98</v>
      </c>
      <c r="BB37" s="140">
        <f>(DAY(Report!$B$2))*3+$BE$64</f>
        <v>83</v>
      </c>
      <c r="BC37" s="140" t="str">
        <f t="shared" si="24"/>
        <v>AF83</v>
      </c>
      <c r="BD37" s="140">
        <f t="shared" ca="1" si="25"/>
        <v>99.256416302833017</v>
      </c>
      <c r="BE37" s="153" t="str">
        <f t="shared" si="18"/>
        <v>AF7</v>
      </c>
      <c r="BF37" s="146" t="str">
        <f t="shared" ca="1" si="19"/>
        <v>CM008 Target Cum. Metres</v>
      </c>
      <c r="BG37" s="36"/>
      <c r="BH37" s="1"/>
      <c r="BI37" s="1"/>
    </row>
    <row r="38" spans="1:61" ht="12.9" customHeight="1" x14ac:dyDescent="0.25">
      <c r="A38" s="126"/>
      <c r="B38" s="57" t="s">
        <v>28</v>
      </c>
      <c r="C38" s="136">
        <v>0</v>
      </c>
      <c r="D38" s="197">
        <f t="shared" si="0"/>
        <v>81.600000000000009</v>
      </c>
      <c r="E38" s="198">
        <f t="shared" si="13"/>
        <v>0</v>
      </c>
      <c r="F38" s="197">
        <f t="shared" si="0"/>
        <v>2203.2000000000003</v>
      </c>
      <c r="G38" s="199">
        <v>0</v>
      </c>
      <c r="H38" s="197">
        <f t="shared" si="0"/>
        <v>133.76649651241436</v>
      </c>
      <c r="I38" s="199">
        <v>0</v>
      </c>
      <c r="J38" s="200">
        <f t="shared" si="1"/>
        <v>3487.69074575373</v>
      </c>
      <c r="K38" s="136"/>
      <c r="L38" s="132"/>
      <c r="M38" s="133"/>
      <c r="N38" s="132"/>
      <c r="O38" s="134"/>
      <c r="P38" s="132"/>
      <c r="Q38" s="134"/>
      <c r="R38" s="138"/>
      <c r="S38" s="136">
        <v>0</v>
      </c>
      <c r="T38" s="132">
        <f t="shared" si="2"/>
        <v>157.19999999999999</v>
      </c>
      <c r="U38" s="133">
        <f t="shared" si="14"/>
        <v>0</v>
      </c>
      <c r="V38" s="132">
        <f t="shared" si="3"/>
        <v>4716</v>
      </c>
      <c r="W38" s="134">
        <v>0</v>
      </c>
      <c r="X38" s="132">
        <f t="shared" si="4"/>
        <v>249.00077810919632</v>
      </c>
      <c r="Y38" s="134">
        <v>0</v>
      </c>
      <c r="Z38" s="138">
        <f t="shared" si="5"/>
        <v>6477.3041948545797</v>
      </c>
      <c r="AA38" s="136"/>
      <c r="AB38" s="132"/>
      <c r="AC38" s="133"/>
      <c r="AD38" s="132"/>
      <c r="AE38" s="134"/>
      <c r="AF38" s="132"/>
      <c r="AG38" s="134"/>
      <c r="AH38" s="138"/>
      <c r="AI38" s="136">
        <v>0</v>
      </c>
      <c r="AJ38" s="132">
        <f t="shared" si="6"/>
        <v>43.4</v>
      </c>
      <c r="AK38" s="133">
        <f t="shared" si="15"/>
        <v>0</v>
      </c>
      <c r="AL38" s="132">
        <f t="shared" si="7"/>
        <v>1171.8</v>
      </c>
      <c r="AM38" s="134">
        <v>0</v>
      </c>
      <c r="AN38" s="132">
        <f t="shared" si="8"/>
        <v>74.204994083697557</v>
      </c>
      <c r="AO38" s="134">
        <v>0</v>
      </c>
      <c r="AP38" s="132">
        <f t="shared" si="9"/>
        <v>1952.6130936947454</v>
      </c>
      <c r="AQ38" s="123"/>
      <c r="AR38" s="193">
        <v>0</v>
      </c>
      <c r="AS38" s="135">
        <f t="shared" si="10"/>
        <v>0</v>
      </c>
      <c r="AT38" s="135">
        <f>SUM(AR36:AR38)</f>
        <v>889</v>
      </c>
      <c r="AU38" s="135">
        <f>SUM(I36:I38,Q36:Q38,Y36:Y38,AG36:AG38,AO36:AO38)</f>
        <v>1737.9075793973034</v>
      </c>
      <c r="AV38" s="164">
        <f t="shared" si="11"/>
        <v>8047</v>
      </c>
      <c r="AW38" s="165">
        <f t="shared" si="12"/>
        <v>11917.608034303055</v>
      </c>
      <c r="AX38" s="7"/>
      <c r="BA38" s="145" t="s">
        <v>193</v>
      </c>
      <c r="BB38" s="140">
        <f>(DAY(Report!$B$2))*3+$BE$64</f>
        <v>83</v>
      </c>
      <c r="BC38" s="140" t="str">
        <f t="shared" si="24"/>
        <v>AH83</v>
      </c>
      <c r="BD38" s="140">
        <f t="shared" ca="1" si="25"/>
        <v>2576.902071894609</v>
      </c>
      <c r="BE38" s="153" t="str">
        <f t="shared" si="18"/>
        <v>AH7</v>
      </c>
      <c r="BF38" s="146" t="str">
        <f t="shared" ca="1" si="19"/>
        <v>Target Cum. Tonnes</v>
      </c>
      <c r="BG38" s="36"/>
      <c r="BH38" s="1"/>
      <c r="BI38" s="1"/>
    </row>
    <row r="39" spans="1:61" ht="12.9" customHeight="1" x14ac:dyDescent="0.25">
      <c r="A39" s="124"/>
      <c r="B39" s="57" t="s">
        <v>15</v>
      </c>
      <c r="C39" s="136">
        <v>7</v>
      </c>
      <c r="D39" s="197">
        <f t="shared" si="0"/>
        <v>88.600000000000009</v>
      </c>
      <c r="E39" s="198">
        <f t="shared" si="13"/>
        <v>189</v>
      </c>
      <c r="F39" s="197">
        <f t="shared" si="0"/>
        <v>2392.2000000000003</v>
      </c>
      <c r="G39" s="199">
        <v>11.720782109791401</v>
      </c>
      <c r="H39" s="197">
        <f t="shared" si="0"/>
        <v>145.48727862220576</v>
      </c>
      <c r="I39" s="199">
        <v>303.91539737469498</v>
      </c>
      <c r="J39" s="200">
        <f t="shared" si="1"/>
        <v>3791.6061431284252</v>
      </c>
      <c r="K39" s="136"/>
      <c r="L39" s="132"/>
      <c r="M39" s="133"/>
      <c r="N39" s="132"/>
      <c r="O39" s="134"/>
      <c r="P39" s="132"/>
      <c r="Q39" s="134"/>
      <c r="R39" s="138"/>
      <c r="S39" s="136">
        <v>5</v>
      </c>
      <c r="T39" s="132">
        <f t="shared" si="2"/>
        <v>162.19999999999999</v>
      </c>
      <c r="U39" s="133">
        <f t="shared" si="14"/>
        <v>150</v>
      </c>
      <c r="V39" s="132">
        <f t="shared" si="3"/>
        <v>4866</v>
      </c>
      <c r="W39" s="134">
        <v>18.09212031753</v>
      </c>
      <c r="X39" s="132">
        <f t="shared" si="4"/>
        <v>267.09289842672632</v>
      </c>
      <c r="Y39" s="134">
        <v>469.58724350076602</v>
      </c>
      <c r="Z39" s="138">
        <f t="shared" si="5"/>
        <v>6946.8914383553456</v>
      </c>
      <c r="AA39" s="136"/>
      <c r="AB39" s="132"/>
      <c r="AC39" s="133"/>
      <c r="AD39" s="132"/>
      <c r="AE39" s="134"/>
      <c r="AF39" s="132"/>
      <c r="AG39" s="134"/>
      <c r="AH39" s="138"/>
      <c r="AI39" s="136">
        <v>0</v>
      </c>
      <c r="AJ39" s="132">
        <f t="shared" si="6"/>
        <v>43.4</v>
      </c>
      <c r="AK39" s="133">
        <f t="shared" si="15"/>
        <v>0</v>
      </c>
      <c r="AL39" s="132">
        <f t="shared" si="7"/>
        <v>1171.8</v>
      </c>
      <c r="AM39" s="134">
        <v>3.6245926650617002</v>
      </c>
      <c r="AN39" s="132">
        <f t="shared" si="8"/>
        <v>77.829586748759255</v>
      </c>
      <c r="AO39" s="134">
        <v>95.2898054627872</v>
      </c>
      <c r="AP39" s="132">
        <f t="shared" si="9"/>
        <v>2047.9028991575326</v>
      </c>
      <c r="AQ39" s="123"/>
      <c r="AR39" s="193">
        <v>409</v>
      </c>
      <c r="AS39" s="135">
        <f t="shared" si="10"/>
        <v>868.79244633824817</v>
      </c>
      <c r="AT39" s="135"/>
      <c r="AU39" s="135"/>
      <c r="AV39" s="164">
        <f t="shared" si="11"/>
        <v>8456</v>
      </c>
      <c r="AW39" s="165">
        <f t="shared" si="12"/>
        <v>12786.400480641303</v>
      </c>
      <c r="AX39" s="7"/>
      <c r="BA39" s="145"/>
      <c r="BB39" s="140"/>
      <c r="BC39" s="140"/>
      <c r="BD39" s="140"/>
      <c r="BE39" s="153"/>
      <c r="BF39" s="146"/>
      <c r="BG39" s="36"/>
      <c r="BH39" s="1"/>
      <c r="BI39" s="1"/>
    </row>
    <row r="40" spans="1:61" ht="12.9" customHeight="1" x14ac:dyDescent="0.25">
      <c r="A40" s="125">
        <f>A37+1</f>
        <v>41344</v>
      </c>
      <c r="B40" s="57" t="s">
        <v>106</v>
      </c>
      <c r="C40" s="136">
        <v>1</v>
      </c>
      <c r="D40" s="197">
        <f t="shared" si="0"/>
        <v>89.600000000000009</v>
      </c>
      <c r="E40" s="198">
        <f t="shared" si="13"/>
        <v>27</v>
      </c>
      <c r="F40" s="197">
        <f t="shared" si="0"/>
        <v>2419.2000000000003</v>
      </c>
      <c r="G40" s="199">
        <v>11.597099340601201</v>
      </c>
      <c r="H40" s="197">
        <f t="shared" si="0"/>
        <v>157.08437796280697</v>
      </c>
      <c r="I40" s="199">
        <v>300.70922831501099</v>
      </c>
      <c r="J40" s="200">
        <f t="shared" si="1"/>
        <v>4092.3153714434361</v>
      </c>
      <c r="K40" s="136"/>
      <c r="L40" s="132"/>
      <c r="M40" s="133"/>
      <c r="N40" s="132"/>
      <c r="O40" s="134"/>
      <c r="P40" s="132"/>
      <c r="Q40" s="134"/>
      <c r="R40" s="138"/>
      <c r="S40" s="136">
        <v>2</v>
      </c>
      <c r="T40" s="132">
        <f t="shared" si="2"/>
        <v>164.2</v>
      </c>
      <c r="U40" s="133">
        <f t="shared" si="14"/>
        <v>60</v>
      </c>
      <c r="V40" s="132">
        <f t="shared" si="3"/>
        <v>4926</v>
      </c>
      <c r="W40" s="134">
        <v>18.09212031753</v>
      </c>
      <c r="X40" s="132">
        <f t="shared" si="4"/>
        <v>285.1850187442563</v>
      </c>
      <c r="Y40" s="134">
        <v>469.58724350076602</v>
      </c>
      <c r="Z40" s="138">
        <f t="shared" si="5"/>
        <v>7416.4786818561115</v>
      </c>
      <c r="AA40" s="136"/>
      <c r="AB40" s="132"/>
      <c r="AC40" s="133"/>
      <c r="AD40" s="132"/>
      <c r="AE40" s="134"/>
      <c r="AF40" s="132"/>
      <c r="AG40" s="134"/>
      <c r="AH40" s="138"/>
      <c r="AI40" s="136">
        <v>0</v>
      </c>
      <c r="AJ40" s="132">
        <f t="shared" si="6"/>
        <v>43.4</v>
      </c>
      <c r="AK40" s="133">
        <f t="shared" si="15"/>
        <v>0</v>
      </c>
      <c r="AL40" s="132">
        <f t="shared" si="7"/>
        <v>1171.8</v>
      </c>
      <c r="AM40" s="134">
        <v>3.6245926650617002</v>
      </c>
      <c r="AN40" s="132">
        <f t="shared" si="8"/>
        <v>81.454179413820953</v>
      </c>
      <c r="AO40" s="134">
        <v>95.2898054627872</v>
      </c>
      <c r="AP40" s="132">
        <f t="shared" si="9"/>
        <v>2143.19270462032</v>
      </c>
      <c r="AQ40" s="123"/>
      <c r="AR40" s="193">
        <v>158</v>
      </c>
      <c r="AS40" s="135">
        <f t="shared" si="10"/>
        <v>865.58627727856424</v>
      </c>
      <c r="AT40" s="135"/>
      <c r="AU40" s="135"/>
      <c r="AV40" s="164">
        <f t="shared" si="11"/>
        <v>8614</v>
      </c>
      <c r="AW40" s="165">
        <f t="shared" si="12"/>
        <v>13651.986757919867</v>
      </c>
      <c r="AX40" s="7"/>
      <c r="BA40" s="145" t="s">
        <v>195</v>
      </c>
      <c r="BB40" s="140">
        <f>(DAY(Report!$B$2))*3+$BE$64</f>
        <v>83</v>
      </c>
      <c r="BC40" s="140" t="str">
        <f t="shared" ref="BC40:BC45" si="26">CONCATENATE(BA40,BB40)</f>
        <v>AI83</v>
      </c>
      <c r="BD40" s="140">
        <f t="shared" ref="BD40:BD45" ca="1" si="27">INDIRECT(BC40)</f>
        <v>0</v>
      </c>
      <c r="BE40" s="153" t="str">
        <f t="shared" si="18"/>
        <v>AI7</v>
      </c>
      <c r="BF40" s="146" t="str">
        <f t="shared" ca="1" si="19"/>
        <v>CMZ09 Metres</v>
      </c>
      <c r="BG40" s="36"/>
      <c r="BH40" s="1"/>
      <c r="BI40" s="1"/>
    </row>
    <row r="41" spans="1:61" ht="12.9" customHeight="1" x14ac:dyDescent="0.25">
      <c r="A41" s="126"/>
      <c r="B41" s="57" t="s">
        <v>28</v>
      </c>
      <c r="C41" s="136">
        <v>0</v>
      </c>
      <c r="D41" s="197">
        <f t="shared" si="0"/>
        <v>89.600000000000009</v>
      </c>
      <c r="E41" s="198">
        <f t="shared" si="13"/>
        <v>0</v>
      </c>
      <c r="F41" s="197">
        <f t="shared" si="0"/>
        <v>2419.2000000000003</v>
      </c>
      <c r="G41" s="199">
        <v>0</v>
      </c>
      <c r="H41" s="197">
        <f t="shared" si="0"/>
        <v>157.08437796280697</v>
      </c>
      <c r="I41" s="199">
        <v>0</v>
      </c>
      <c r="J41" s="200">
        <f t="shared" si="1"/>
        <v>4092.3153714434361</v>
      </c>
      <c r="K41" s="136"/>
      <c r="L41" s="132"/>
      <c r="M41" s="133"/>
      <c r="N41" s="132"/>
      <c r="O41" s="134"/>
      <c r="P41" s="132"/>
      <c r="Q41" s="134"/>
      <c r="R41" s="138"/>
      <c r="S41" s="136">
        <v>0</v>
      </c>
      <c r="T41" s="132">
        <f t="shared" si="2"/>
        <v>164.2</v>
      </c>
      <c r="U41" s="133">
        <f t="shared" si="14"/>
        <v>0</v>
      </c>
      <c r="V41" s="132">
        <f t="shared" si="3"/>
        <v>4926</v>
      </c>
      <c r="W41" s="134">
        <v>0</v>
      </c>
      <c r="X41" s="132">
        <f t="shared" si="4"/>
        <v>285.1850187442563</v>
      </c>
      <c r="Y41" s="134">
        <v>0</v>
      </c>
      <c r="Z41" s="138">
        <f t="shared" si="5"/>
        <v>7416.4786818561115</v>
      </c>
      <c r="AA41" s="136"/>
      <c r="AB41" s="132"/>
      <c r="AC41" s="133"/>
      <c r="AD41" s="132"/>
      <c r="AE41" s="134"/>
      <c r="AF41" s="132"/>
      <c r="AG41" s="134"/>
      <c r="AH41" s="138"/>
      <c r="AI41" s="136">
        <v>0</v>
      </c>
      <c r="AJ41" s="132">
        <f t="shared" si="6"/>
        <v>43.4</v>
      </c>
      <c r="AK41" s="133">
        <f t="shared" si="15"/>
        <v>0</v>
      </c>
      <c r="AL41" s="132">
        <f t="shared" si="7"/>
        <v>1171.8</v>
      </c>
      <c r="AM41" s="134">
        <v>0</v>
      </c>
      <c r="AN41" s="132">
        <f t="shared" si="8"/>
        <v>81.454179413820953</v>
      </c>
      <c r="AO41" s="134">
        <v>0</v>
      </c>
      <c r="AP41" s="132">
        <f t="shared" si="9"/>
        <v>2143.19270462032</v>
      </c>
      <c r="AQ41" s="123"/>
      <c r="AR41" s="193">
        <v>0</v>
      </c>
      <c r="AS41" s="135">
        <f t="shared" ref="AS41:AS72" si="28">I41+Q41+Y41+AG41+AO41</f>
        <v>0</v>
      </c>
      <c r="AT41" s="135">
        <f>SUM(AR39:AR41)</f>
        <v>567</v>
      </c>
      <c r="AU41" s="135">
        <f>SUM(I39:I41,Q39:Q41,Y39:Y41,AG39:AG41,AO39:AO41)</f>
        <v>1734.3787236168123</v>
      </c>
      <c r="AV41" s="164">
        <f t="shared" ref="AV41:AV72" si="29">IF(AR41="",#N/A,AR41+AV40)</f>
        <v>8614</v>
      </c>
      <c r="AW41" s="165">
        <f t="shared" ref="AW41:AW72" si="30">J41+R41+Z41+AH41+AP41</f>
        <v>13651.986757919867</v>
      </c>
      <c r="AX41" s="7"/>
      <c r="BA41" s="145" t="s">
        <v>99</v>
      </c>
      <c r="BB41" s="140">
        <f>(DAY(Report!$B$2))*3+$BE$64</f>
        <v>83</v>
      </c>
      <c r="BC41" s="140" t="str">
        <f t="shared" si="26"/>
        <v>AJ83</v>
      </c>
      <c r="BD41" s="140">
        <f t="shared" ca="1" si="27"/>
        <v>97.699999999999989</v>
      </c>
      <c r="BE41" s="153" t="str">
        <f t="shared" si="18"/>
        <v>AJ7</v>
      </c>
      <c r="BF41" s="146" t="str">
        <f t="shared" ca="1" si="19"/>
        <v>CMZ09 Cum. Metres</v>
      </c>
      <c r="BG41" s="36"/>
      <c r="BH41" s="1"/>
      <c r="BI41" s="1"/>
    </row>
    <row r="42" spans="1:61" ht="12.9" customHeight="1" x14ac:dyDescent="0.25">
      <c r="A42" s="124"/>
      <c r="B42" s="57" t="s">
        <v>15</v>
      </c>
      <c r="C42" s="136">
        <v>3</v>
      </c>
      <c r="D42" s="197">
        <f t="shared" si="0"/>
        <v>92.600000000000009</v>
      </c>
      <c r="E42" s="198">
        <f t="shared" si="13"/>
        <v>81</v>
      </c>
      <c r="F42" s="197">
        <f t="shared" si="0"/>
        <v>2500.2000000000003</v>
      </c>
      <c r="G42" s="199">
        <v>10.1222015601812</v>
      </c>
      <c r="H42" s="197">
        <f t="shared" si="0"/>
        <v>167.20657952298816</v>
      </c>
      <c r="I42" s="199">
        <v>262.47616108390002</v>
      </c>
      <c r="J42" s="200">
        <f t="shared" si="1"/>
        <v>4354.7915325273361</v>
      </c>
      <c r="K42" s="136"/>
      <c r="L42" s="132"/>
      <c r="M42" s="133"/>
      <c r="N42" s="132"/>
      <c r="O42" s="134"/>
      <c r="P42" s="132"/>
      <c r="Q42" s="134"/>
      <c r="R42" s="138"/>
      <c r="S42" s="136">
        <v>11</v>
      </c>
      <c r="T42" s="132">
        <f t="shared" si="2"/>
        <v>175.2</v>
      </c>
      <c r="U42" s="133">
        <f t="shared" si="14"/>
        <v>330</v>
      </c>
      <c r="V42" s="132">
        <f t="shared" si="3"/>
        <v>5256</v>
      </c>
      <c r="W42" s="134">
        <v>19.281648714230499</v>
      </c>
      <c r="X42" s="132">
        <f t="shared" si="4"/>
        <v>304.46666745848677</v>
      </c>
      <c r="Y42" s="134">
        <v>499.91734546965301</v>
      </c>
      <c r="Z42" s="138">
        <f t="shared" si="5"/>
        <v>7916.3960273257644</v>
      </c>
      <c r="AA42" s="136"/>
      <c r="AB42" s="132"/>
      <c r="AC42" s="133"/>
      <c r="AD42" s="132"/>
      <c r="AE42" s="134"/>
      <c r="AF42" s="132"/>
      <c r="AG42" s="134"/>
      <c r="AH42" s="138"/>
      <c r="AI42" s="136">
        <v>0</v>
      </c>
      <c r="AJ42" s="132">
        <f t="shared" si="6"/>
        <v>43.4</v>
      </c>
      <c r="AK42" s="133">
        <f t="shared" si="15"/>
        <v>0</v>
      </c>
      <c r="AL42" s="132">
        <f t="shared" si="7"/>
        <v>1171.8</v>
      </c>
      <c r="AM42" s="134">
        <v>0.78156957392552595</v>
      </c>
      <c r="AN42" s="132">
        <f t="shared" si="8"/>
        <v>82.235748987746476</v>
      </c>
      <c r="AO42" s="134">
        <v>20.547305459420301</v>
      </c>
      <c r="AP42" s="132">
        <f t="shared" si="9"/>
        <v>2163.7400100797404</v>
      </c>
      <c r="AQ42" s="123"/>
      <c r="AR42" s="193">
        <v>540</v>
      </c>
      <c r="AS42" s="135">
        <f t="shared" si="28"/>
        <v>782.94081201297331</v>
      </c>
      <c r="AT42" s="135"/>
      <c r="AU42" s="135"/>
      <c r="AV42" s="164">
        <f t="shared" si="29"/>
        <v>9154</v>
      </c>
      <c r="AW42" s="165">
        <f t="shared" si="30"/>
        <v>14434.927569932841</v>
      </c>
      <c r="AX42" s="7"/>
      <c r="BA42" s="145" t="s">
        <v>100</v>
      </c>
      <c r="BB42" s="140">
        <f>(DAY(Report!$B$2))*3+$BE$64</f>
        <v>83</v>
      </c>
      <c r="BC42" s="140" t="str">
        <f t="shared" si="26"/>
        <v>AL83</v>
      </c>
      <c r="BD42" s="140">
        <f t="shared" ca="1" si="27"/>
        <v>2637.8999999999996</v>
      </c>
      <c r="BE42" s="153" t="str">
        <f t="shared" si="18"/>
        <v>AL7</v>
      </c>
      <c r="BF42" s="146" t="str">
        <f t="shared" ca="1" si="19"/>
        <v>Cum. Tonnes</v>
      </c>
      <c r="BG42" s="36"/>
      <c r="BH42" s="1"/>
      <c r="BI42" s="1"/>
    </row>
    <row r="43" spans="1:61" ht="12.9" customHeight="1" x14ac:dyDescent="0.25">
      <c r="A43" s="125">
        <f>A40+1</f>
        <v>41345</v>
      </c>
      <c r="B43" s="57" t="s">
        <v>106</v>
      </c>
      <c r="C43" s="136">
        <v>3</v>
      </c>
      <c r="D43" s="197">
        <f t="shared" si="0"/>
        <v>95.600000000000009</v>
      </c>
      <c r="E43" s="198">
        <f t="shared" si="13"/>
        <v>81</v>
      </c>
      <c r="F43" s="197">
        <f t="shared" si="0"/>
        <v>2581.2000000000003</v>
      </c>
      <c r="G43" s="199">
        <v>10.1222015601812</v>
      </c>
      <c r="H43" s="197">
        <f t="shared" si="0"/>
        <v>177.32878108316936</v>
      </c>
      <c r="I43" s="199">
        <v>262.47616108390002</v>
      </c>
      <c r="J43" s="200">
        <f t="shared" si="1"/>
        <v>4617.2676936112366</v>
      </c>
      <c r="K43" s="136"/>
      <c r="L43" s="132"/>
      <c r="M43" s="133"/>
      <c r="N43" s="132"/>
      <c r="O43" s="134"/>
      <c r="P43" s="132"/>
      <c r="Q43" s="134"/>
      <c r="R43" s="138"/>
      <c r="S43" s="136">
        <v>7.6</v>
      </c>
      <c r="T43" s="132">
        <f t="shared" si="2"/>
        <v>182.79999999999998</v>
      </c>
      <c r="U43" s="133">
        <f t="shared" si="14"/>
        <v>228</v>
      </c>
      <c r="V43" s="132">
        <f t="shared" si="3"/>
        <v>5484</v>
      </c>
      <c r="W43" s="134">
        <v>20.3750294706932</v>
      </c>
      <c r="X43" s="132">
        <f t="shared" si="4"/>
        <v>324.84169692917999</v>
      </c>
      <c r="Y43" s="134">
        <v>527.80752070995902</v>
      </c>
      <c r="Z43" s="138">
        <f t="shared" si="5"/>
        <v>8444.2035480357226</v>
      </c>
      <c r="AA43" s="136"/>
      <c r="AB43" s="132"/>
      <c r="AC43" s="133"/>
      <c r="AD43" s="132"/>
      <c r="AE43" s="134"/>
      <c r="AF43" s="132"/>
      <c r="AG43" s="134"/>
      <c r="AH43" s="138"/>
      <c r="AI43" s="136">
        <v>2.9</v>
      </c>
      <c r="AJ43" s="132">
        <f t="shared" si="6"/>
        <v>46.3</v>
      </c>
      <c r="AK43" s="133">
        <f t="shared" si="15"/>
        <v>78.3</v>
      </c>
      <c r="AL43" s="132">
        <f t="shared" si="7"/>
        <v>1250.0999999999999</v>
      </c>
      <c r="AM43" s="134">
        <v>0</v>
      </c>
      <c r="AN43" s="132">
        <f t="shared" si="8"/>
        <v>82.235748987746476</v>
      </c>
      <c r="AO43" s="134">
        <v>0</v>
      </c>
      <c r="AP43" s="132">
        <f t="shared" si="9"/>
        <v>2163.7400100797404</v>
      </c>
      <c r="AQ43" s="123"/>
      <c r="AR43" s="193">
        <v>330</v>
      </c>
      <c r="AS43" s="135">
        <f t="shared" si="28"/>
        <v>790.28368179385905</v>
      </c>
      <c r="AT43" s="135"/>
      <c r="AU43" s="135"/>
      <c r="AV43" s="164">
        <f t="shared" si="29"/>
        <v>9484</v>
      </c>
      <c r="AW43" s="165">
        <f t="shared" si="30"/>
        <v>15225.2112517267</v>
      </c>
      <c r="AX43" s="7"/>
      <c r="BA43" s="145" t="s">
        <v>101</v>
      </c>
      <c r="BB43" s="140">
        <f>(DAY(Report!$B$2))*3+$BE$64</f>
        <v>83</v>
      </c>
      <c r="BC43" s="140" t="str">
        <f t="shared" si="26"/>
        <v>AM83</v>
      </c>
      <c r="BD43" s="140">
        <f t="shared" ca="1" si="27"/>
        <v>4.1266469660927099</v>
      </c>
      <c r="BE43" s="153" t="str">
        <f t="shared" si="18"/>
        <v>AM7</v>
      </c>
      <c r="BF43" s="146" t="str">
        <f t="shared" ca="1" si="19"/>
        <v>CMZ09 Target Metres</v>
      </c>
      <c r="BG43" s="36"/>
      <c r="BH43" s="1"/>
      <c r="BI43" s="1"/>
    </row>
    <row r="44" spans="1:61" ht="12.9" customHeight="1" x14ac:dyDescent="0.25">
      <c r="A44" s="126"/>
      <c r="B44" s="57" t="s">
        <v>28</v>
      </c>
      <c r="C44" s="136">
        <v>0</v>
      </c>
      <c r="D44" s="197">
        <f t="shared" si="0"/>
        <v>95.600000000000009</v>
      </c>
      <c r="E44" s="198">
        <f t="shared" si="13"/>
        <v>0</v>
      </c>
      <c r="F44" s="197">
        <f t="shared" si="0"/>
        <v>2581.2000000000003</v>
      </c>
      <c r="G44" s="199">
        <v>0</v>
      </c>
      <c r="H44" s="197">
        <f t="shared" si="0"/>
        <v>177.32878108316936</v>
      </c>
      <c r="I44" s="199">
        <v>0</v>
      </c>
      <c r="J44" s="200">
        <f t="shared" si="1"/>
        <v>4617.2676936112366</v>
      </c>
      <c r="K44" s="136"/>
      <c r="L44" s="132"/>
      <c r="M44" s="133"/>
      <c r="N44" s="132"/>
      <c r="O44" s="134"/>
      <c r="P44" s="132"/>
      <c r="Q44" s="134"/>
      <c r="R44" s="138"/>
      <c r="S44" s="136">
        <v>0</v>
      </c>
      <c r="T44" s="132">
        <f t="shared" si="2"/>
        <v>182.79999999999998</v>
      </c>
      <c r="U44" s="133">
        <f t="shared" si="14"/>
        <v>0</v>
      </c>
      <c r="V44" s="132">
        <f t="shared" si="3"/>
        <v>5484</v>
      </c>
      <c r="W44" s="134">
        <v>0</v>
      </c>
      <c r="X44" s="132">
        <f t="shared" si="4"/>
        <v>324.84169692917999</v>
      </c>
      <c r="Y44" s="134">
        <v>0</v>
      </c>
      <c r="Z44" s="138">
        <f t="shared" si="5"/>
        <v>8444.2035480357226</v>
      </c>
      <c r="AA44" s="136"/>
      <c r="AB44" s="132"/>
      <c r="AC44" s="133"/>
      <c r="AD44" s="132"/>
      <c r="AE44" s="134"/>
      <c r="AF44" s="132"/>
      <c r="AG44" s="134"/>
      <c r="AH44" s="138"/>
      <c r="AI44" s="136">
        <v>0</v>
      </c>
      <c r="AJ44" s="132">
        <f t="shared" si="6"/>
        <v>46.3</v>
      </c>
      <c r="AK44" s="133">
        <f t="shared" si="15"/>
        <v>0</v>
      </c>
      <c r="AL44" s="132">
        <f t="shared" si="7"/>
        <v>1250.0999999999999</v>
      </c>
      <c r="AM44" s="134">
        <v>0</v>
      </c>
      <c r="AN44" s="132">
        <f t="shared" si="8"/>
        <v>82.235748987746476</v>
      </c>
      <c r="AO44" s="134">
        <v>0</v>
      </c>
      <c r="AP44" s="132">
        <f t="shared" si="9"/>
        <v>2163.7400100797404</v>
      </c>
      <c r="AQ44" s="123"/>
      <c r="AR44" s="193">
        <v>0</v>
      </c>
      <c r="AS44" s="135">
        <f t="shared" si="28"/>
        <v>0</v>
      </c>
      <c r="AT44" s="135">
        <f>SUM(AR42:AR44)</f>
        <v>870</v>
      </c>
      <c r="AU44" s="135">
        <f>SUM(I42:I44,Q42:Q44,Y42:Y44,AG42:AG44,AO42:AO44)</f>
        <v>1573.2244938068325</v>
      </c>
      <c r="AV44" s="164">
        <f t="shared" si="29"/>
        <v>9484</v>
      </c>
      <c r="AW44" s="165">
        <f t="shared" si="30"/>
        <v>15225.2112517267</v>
      </c>
      <c r="AX44" s="7"/>
      <c r="BA44" s="145" t="s">
        <v>196</v>
      </c>
      <c r="BB44" s="140">
        <f>(DAY(Report!$B$2))*3+$BE$64</f>
        <v>83</v>
      </c>
      <c r="BC44" s="140" t="str">
        <f t="shared" si="26"/>
        <v>AN83</v>
      </c>
      <c r="BD44" s="140">
        <f t="shared" ca="1" si="27"/>
        <v>125.56508265746096</v>
      </c>
      <c r="BE44" s="153" t="str">
        <f t="shared" si="18"/>
        <v>AN7</v>
      </c>
      <c r="BF44" s="146" t="str">
        <f t="shared" ca="1" si="19"/>
        <v>CMZ09 Target Cum. Metres</v>
      </c>
      <c r="BG44" s="36"/>
      <c r="BH44" s="1"/>
      <c r="BI44" s="1"/>
    </row>
    <row r="45" spans="1:61" ht="12.9" customHeight="1" x14ac:dyDescent="0.25">
      <c r="A45" s="124"/>
      <c r="B45" s="57" t="s">
        <v>15</v>
      </c>
      <c r="C45" s="136">
        <v>0</v>
      </c>
      <c r="D45" s="197">
        <f t="shared" si="0"/>
        <v>95.600000000000009</v>
      </c>
      <c r="E45" s="198">
        <f t="shared" si="13"/>
        <v>0</v>
      </c>
      <c r="F45" s="197">
        <f t="shared" si="0"/>
        <v>2581.2000000000003</v>
      </c>
      <c r="G45" s="199">
        <v>0</v>
      </c>
      <c r="H45" s="197">
        <f t="shared" si="0"/>
        <v>177.32878108316936</v>
      </c>
      <c r="I45" s="199">
        <v>0</v>
      </c>
      <c r="J45" s="200">
        <f t="shared" si="1"/>
        <v>4617.2676936112366</v>
      </c>
      <c r="K45" s="136"/>
      <c r="L45" s="132"/>
      <c r="M45" s="133"/>
      <c r="N45" s="132"/>
      <c r="O45" s="134"/>
      <c r="P45" s="132"/>
      <c r="Q45" s="134"/>
      <c r="R45" s="138"/>
      <c r="S45" s="136">
        <v>0</v>
      </c>
      <c r="T45" s="132">
        <f t="shared" si="2"/>
        <v>182.79999999999998</v>
      </c>
      <c r="U45" s="133">
        <f t="shared" si="14"/>
        <v>0</v>
      </c>
      <c r="V45" s="132">
        <f t="shared" si="3"/>
        <v>5484</v>
      </c>
      <c r="W45" s="134">
        <v>0</v>
      </c>
      <c r="X45" s="132">
        <f t="shared" si="4"/>
        <v>324.84169692917999</v>
      </c>
      <c r="Y45" s="134">
        <v>0</v>
      </c>
      <c r="Z45" s="138">
        <f t="shared" si="5"/>
        <v>8444.2035480357226</v>
      </c>
      <c r="AA45" s="136"/>
      <c r="AB45" s="132"/>
      <c r="AC45" s="133"/>
      <c r="AD45" s="132"/>
      <c r="AE45" s="134"/>
      <c r="AF45" s="132"/>
      <c r="AG45" s="134"/>
      <c r="AH45" s="138"/>
      <c r="AI45" s="136">
        <v>0</v>
      </c>
      <c r="AJ45" s="132">
        <f t="shared" si="6"/>
        <v>46.3</v>
      </c>
      <c r="AK45" s="133">
        <f t="shared" si="15"/>
        <v>0</v>
      </c>
      <c r="AL45" s="132">
        <f t="shared" si="7"/>
        <v>1250.0999999999999</v>
      </c>
      <c r="AM45" s="134">
        <v>0</v>
      </c>
      <c r="AN45" s="132">
        <f t="shared" si="8"/>
        <v>82.235748987746476</v>
      </c>
      <c r="AO45" s="134">
        <v>0</v>
      </c>
      <c r="AP45" s="132">
        <f t="shared" si="9"/>
        <v>2163.7400100797404</v>
      </c>
      <c r="AQ45" s="123"/>
      <c r="AR45" s="193">
        <v>0</v>
      </c>
      <c r="AS45" s="135">
        <f t="shared" si="28"/>
        <v>0</v>
      </c>
      <c r="AT45" s="135"/>
      <c r="AU45" s="135"/>
      <c r="AV45" s="164">
        <f t="shared" si="29"/>
        <v>9484</v>
      </c>
      <c r="AW45" s="165">
        <f t="shared" si="30"/>
        <v>15225.2112517267</v>
      </c>
      <c r="AX45" s="7"/>
      <c r="BA45" s="145" t="s">
        <v>197</v>
      </c>
      <c r="BB45" s="140">
        <f>(DAY(Report!$B$2))*3+$BE$64</f>
        <v>83</v>
      </c>
      <c r="BC45" s="140" t="str">
        <f t="shared" si="26"/>
        <v>AP83</v>
      </c>
      <c r="BD45" s="140">
        <f t="shared" ca="1" si="27"/>
        <v>3302.0189997953516</v>
      </c>
      <c r="BE45" s="153" t="str">
        <f t="shared" si="18"/>
        <v>AP7</v>
      </c>
      <c r="BF45" s="146" t="str">
        <f t="shared" ca="1" si="19"/>
        <v>Target Cum. Tonnes</v>
      </c>
      <c r="BG45" s="36"/>
      <c r="BH45" s="1"/>
      <c r="BI45" s="1"/>
    </row>
    <row r="46" spans="1:61" ht="12.9" customHeight="1" x14ac:dyDescent="0.25">
      <c r="A46" s="125">
        <f>A43+1</f>
        <v>41346</v>
      </c>
      <c r="B46" s="57" t="s">
        <v>106</v>
      </c>
      <c r="C46" s="136">
        <v>5</v>
      </c>
      <c r="D46" s="197">
        <f t="shared" si="0"/>
        <v>100.60000000000001</v>
      </c>
      <c r="E46" s="198">
        <f t="shared" si="13"/>
        <v>135</v>
      </c>
      <c r="F46" s="197">
        <f t="shared" si="0"/>
        <v>2716.2000000000003</v>
      </c>
      <c r="G46" s="199">
        <v>10.1222015601812</v>
      </c>
      <c r="H46" s="197">
        <f t="shared" si="0"/>
        <v>187.45098264335056</v>
      </c>
      <c r="I46" s="199">
        <v>262.47616108390002</v>
      </c>
      <c r="J46" s="200">
        <f t="shared" si="1"/>
        <v>4879.7438546951362</v>
      </c>
      <c r="K46" s="136"/>
      <c r="L46" s="132"/>
      <c r="M46" s="133"/>
      <c r="N46" s="132"/>
      <c r="O46" s="134"/>
      <c r="P46" s="132"/>
      <c r="Q46" s="134"/>
      <c r="R46" s="138"/>
      <c r="S46" s="136">
        <v>13</v>
      </c>
      <c r="T46" s="132">
        <f t="shared" si="2"/>
        <v>195.79999999999998</v>
      </c>
      <c r="U46" s="133">
        <f t="shared" si="14"/>
        <v>390</v>
      </c>
      <c r="V46" s="132">
        <f t="shared" si="3"/>
        <v>5874</v>
      </c>
      <c r="W46" s="134">
        <v>19.893500186558999</v>
      </c>
      <c r="X46" s="132">
        <f t="shared" si="4"/>
        <v>344.73519711573897</v>
      </c>
      <c r="Y46" s="134">
        <v>515.57342252139097</v>
      </c>
      <c r="Z46" s="138">
        <f t="shared" si="5"/>
        <v>8959.7769705571136</v>
      </c>
      <c r="AA46" s="136"/>
      <c r="AB46" s="132"/>
      <c r="AC46" s="133"/>
      <c r="AD46" s="132"/>
      <c r="AE46" s="134"/>
      <c r="AF46" s="132"/>
      <c r="AG46" s="134"/>
      <c r="AH46" s="138"/>
      <c r="AI46" s="136">
        <v>0</v>
      </c>
      <c r="AJ46" s="132">
        <f t="shared" si="6"/>
        <v>46.3</v>
      </c>
      <c r="AK46" s="133">
        <f t="shared" si="15"/>
        <v>0</v>
      </c>
      <c r="AL46" s="132">
        <f t="shared" si="7"/>
        <v>1250.0999999999999</v>
      </c>
      <c r="AM46" s="134">
        <v>0</v>
      </c>
      <c r="AN46" s="132">
        <f t="shared" si="8"/>
        <v>82.235748987746476</v>
      </c>
      <c r="AO46" s="134">
        <v>0</v>
      </c>
      <c r="AP46" s="132">
        <f t="shared" si="9"/>
        <v>2163.7400100797404</v>
      </c>
      <c r="AQ46" s="123"/>
      <c r="AR46" s="193">
        <v>766</v>
      </c>
      <c r="AS46" s="135">
        <f t="shared" si="28"/>
        <v>778.04958360529099</v>
      </c>
      <c r="AT46" s="135"/>
      <c r="AU46" s="135"/>
      <c r="AV46" s="164">
        <f t="shared" si="29"/>
        <v>10250</v>
      </c>
      <c r="AW46" s="165">
        <f t="shared" si="30"/>
        <v>16003.26083533199</v>
      </c>
      <c r="AX46" s="7"/>
      <c r="BA46" s="145"/>
      <c r="BB46" s="140"/>
      <c r="BC46" s="140"/>
      <c r="BD46" s="140"/>
      <c r="BE46" s="153"/>
      <c r="BF46" s="146"/>
      <c r="BG46" s="36"/>
      <c r="BH46" s="1"/>
      <c r="BI46" s="1"/>
    </row>
    <row r="47" spans="1:61" ht="12.9" customHeight="1" x14ac:dyDescent="0.25">
      <c r="A47" s="126"/>
      <c r="B47" s="57" t="s">
        <v>28</v>
      </c>
      <c r="C47" s="136">
        <v>2.4</v>
      </c>
      <c r="D47" s="197">
        <f t="shared" si="0"/>
        <v>103.00000000000001</v>
      </c>
      <c r="E47" s="198">
        <f t="shared" si="13"/>
        <v>64.8</v>
      </c>
      <c r="F47" s="197">
        <f t="shared" si="0"/>
        <v>2781.0000000000005</v>
      </c>
      <c r="G47" s="199">
        <v>10.1222015601812</v>
      </c>
      <c r="H47" s="197">
        <f t="shared" si="0"/>
        <v>197.57318420353175</v>
      </c>
      <c r="I47" s="199">
        <v>262.47616108390002</v>
      </c>
      <c r="J47" s="200">
        <f t="shared" si="1"/>
        <v>5142.2200157790357</v>
      </c>
      <c r="K47" s="136"/>
      <c r="L47" s="132"/>
      <c r="M47" s="133"/>
      <c r="N47" s="132"/>
      <c r="O47" s="134"/>
      <c r="P47" s="132"/>
      <c r="Q47" s="134"/>
      <c r="R47" s="138"/>
      <c r="S47" s="136">
        <v>2.6</v>
      </c>
      <c r="T47" s="132">
        <f t="shared" si="2"/>
        <v>198.39999999999998</v>
      </c>
      <c r="U47" s="133">
        <f t="shared" si="14"/>
        <v>78</v>
      </c>
      <c r="V47" s="132">
        <f t="shared" si="3"/>
        <v>5952</v>
      </c>
      <c r="W47" s="134">
        <v>17.612187231840501</v>
      </c>
      <c r="X47" s="132">
        <f t="shared" si="4"/>
        <v>362.34738434757946</v>
      </c>
      <c r="Y47" s="134">
        <v>457.50828055813798</v>
      </c>
      <c r="Z47" s="138">
        <f t="shared" si="5"/>
        <v>9417.2852511152523</v>
      </c>
      <c r="AA47" s="136"/>
      <c r="AB47" s="132"/>
      <c r="AC47" s="133"/>
      <c r="AD47" s="132"/>
      <c r="AE47" s="134"/>
      <c r="AF47" s="132"/>
      <c r="AG47" s="134"/>
      <c r="AH47" s="138"/>
      <c r="AI47" s="136">
        <v>0</v>
      </c>
      <c r="AJ47" s="132">
        <f t="shared" si="6"/>
        <v>46.3</v>
      </c>
      <c r="AK47" s="133">
        <f t="shared" si="15"/>
        <v>0</v>
      </c>
      <c r="AL47" s="132">
        <f t="shared" si="7"/>
        <v>1250.0999999999999</v>
      </c>
      <c r="AM47" s="134">
        <v>0</v>
      </c>
      <c r="AN47" s="132">
        <f t="shared" si="8"/>
        <v>82.235748987746476</v>
      </c>
      <c r="AO47" s="134">
        <v>0</v>
      </c>
      <c r="AP47" s="132">
        <f t="shared" si="9"/>
        <v>2163.7400100797404</v>
      </c>
      <c r="AQ47" s="123"/>
      <c r="AR47" s="193">
        <v>85</v>
      </c>
      <c r="AS47" s="135">
        <f t="shared" si="28"/>
        <v>719.98444164203806</v>
      </c>
      <c r="AT47" s="135">
        <f>SUM(AR45:AR47)</f>
        <v>851</v>
      </c>
      <c r="AU47" s="135">
        <f>SUM(I45:I47,Q45:Q47,Y45:Y47,AG45:AG47,AO45:AO47)</f>
        <v>1498.0340252473291</v>
      </c>
      <c r="AV47" s="164">
        <f t="shared" si="29"/>
        <v>10335</v>
      </c>
      <c r="AW47" s="165">
        <f t="shared" si="30"/>
        <v>16723.245276974027</v>
      </c>
      <c r="AX47" s="7"/>
      <c r="BA47" s="147" t="s">
        <v>97</v>
      </c>
      <c r="BB47" s="140">
        <f>(DAY(Report!$B$2))*3+$BE$64</f>
        <v>83</v>
      </c>
      <c r="BC47" s="140" t="str">
        <f>CONCATENATE(BA47,BB47)</f>
        <v>Z83</v>
      </c>
      <c r="BD47" s="140">
        <f ca="1">INDIRECT(BC47)</f>
        <v>18298.630123506431</v>
      </c>
      <c r="BE47" s="153" t="str">
        <f t="shared" si="18"/>
        <v>Z7</v>
      </c>
      <c r="BF47" s="146" t="str">
        <f t="shared" ca="1" si="19"/>
        <v>Target Cum. Tonnes</v>
      </c>
      <c r="BH47" s="1"/>
      <c r="BI47" s="1"/>
    </row>
    <row r="48" spans="1:61" ht="12.9" customHeight="1" x14ac:dyDescent="0.25">
      <c r="A48" s="124"/>
      <c r="B48" s="57" t="s">
        <v>15</v>
      </c>
      <c r="C48" s="136">
        <v>0</v>
      </c>
      <c r="D48" s="197">
        <f t="shared" si="0"/>
        <v>103.00000000000001</v>
      </c>
      <c r="E48" s="198">
        <f t="shared" si="13"/>
        <v>0</v>
      </c>
      <c r="F48" s="197">
        <f t="shared" si="0"/>
        <v>2781.0000000000005</v>
      </c>
      <c r="G48" s="199">
        <v>0</v>
      </c>
      <c r="H48" s="197">
        <f t="shared" si="0"/>
        <v>197.57318420353175</v>
      </c>
      <c r="I48" s="199">
        <v>0</v>
      </c>
      <c r="J48" s="200">
        <f t="shared" si="1"/>
        <v>5142.2200157790357</v>
      </c>
      <c r="K48" s="136"/>
      <c r="L48" s="132"/>
      <c r="M48" s="133"/>
      <c r="N48" s="132"/>
      <c r="O48" s="134"/>
      <c r="P48" s="132"/>
      <c r="Q48" s="134"/>
      <c r="R48" s="138"/>
      <c r="S48" s="136">
        <v>0</v>
      </c>
      <c r="T48" s="132">
        <f t="shared" si="2"/>
        <v>198.39999999999998</v>
      </c>
      <c r="U48" s="133">
        <f t="shared" si="14"/>
        <v>0</v>
      </c>
      <c r="V48" s="132">
        <f t="shared" si="3"/>
        <v>5952</v>
      </c>
      <c r="W48" s="134">
        <v>0</v>
      </c>
      <c r="X48" s="132">
        <f t="shared" si="4"/>
        <v>362.34738434757946</v>
      </c>
      <c r="Y48" s="134">
        <v>0</v>
      </c>
      <c r="Z48" s="138">
        <f t="shared" si="5"/>
        <v>9417.2852511152523</v>
      </c>
      <c r="AA48" s="136"/>
      <c r="AB48" s="132"/>
      <c r="AC48" s="133"/>
      <c r="AD48" s="132"/>
      <c r="AE48" s="134"/>
      <c r="AF48" s="132"/>
      <c r="AG48" s="134"/>
      <c r="AH48" s="138"/>
      <c r="AI48" s="136">
        <v>0</v>
      </c>
      <c r="AJ48" s="132">
        <f t="shared" si="6"/>
        <v>46.3</v>
      </c>
      <c r="AK48" s="133">
        <f t="shared" si="15"/>
        <v>0</v>
      </c>
      <c r="AL48" s="132">
        <f t="shared" si="7"/>
        <v>1250.0999999999999</v>
      </c>
      <c r="AM48" s="134">
        <v>0</v>
      </c>
      <c r="AN48" s="132">
        <f t="shared" si="8"/>
        <v>82.235748987746476</v>
      </c>
      <c r="AO48" s="134">
        <v>0</v>
      </c>
      <c r="AP48" s="132">
        <f t="shared" si="9"/>
        <v>2163.7400100797404</v>
      </c>
      <c r="AQ48" s="123"/>
      <c r="AR48" s="193">
        <v>0</v>
      </c>
      <c r="AS48" s="135">
        <f t="shared" si="28"/>
        <v>0</v>
      </c>
      <c r="AT48" s="135"/>
      <c r="AU48" s="135"/>
      <c r="AV48" s="164">
        <f t="shared" si="29"/>
        <v>10335</v>
      </c>
      <c r="AW48" s="165">
        <f t="shared" si="30"/>
        <v>16723.245276974027</v>
      </c>
      <c r="AX48" s="7"/>
      <c r="BA48" s="147" t="s">
        <v>39</v>
      </c>
      <c r="BB48" s="140">
        <f>(DAY(Report!$B$2))*3+$BE$64</f>
        <v>83</v>
      </c>
      <c r="BC48" s="140" t="str">
        <f>CONCATENATE(BA48,BB48)</f>
        <v>AC83</v>
      </c>
      <c r="BD48" s="140">
        <f ca="1">INDIRECT(BC48)</f>
        <v>0</v>
      </c>
      <c r="BE48" s="153" t="str">
        <f t="shared" si="18"/>
        <v>AC7</v>
      </c>
      <c r="BF48" s="146" t="str">
        <f t="shared" ca="1" si="19"/>
        <v>Tonnes</v>
      </c>
      <c r="BH48" s="1"/>
      <c r="BI48" s="1"/>
    </row>
    <row r="49" spans="1:61" ht="12.9" customHeight="1" x14ac:dyDescent="0.25">
      <c r="A49" s="125">
        <f>A46+1</f>
        <v>41347</v>
      </c>
      <c r="B49" s="57" t="s">
        <v>106</v>
      </c>
      <c r="C49" s="136">
        <v>8</v>
      </c>
      <c r="D49" s="197">
        <f t="shared" si="0"/>
        <v>111.00000000000001</v>
      </c>
      <c r="E49" s="198">
        <f t="shared" si="13"/>
        <v>216</v>
      </c>
      <c r="F49" s="197">
        <f t="shared" si="0"/>
        <v>2997.0000000000005</v>
      </c>
      <c r="G49" s="199">
        <v>10.1222015601812</v>
      </c>
      <c r="H49" s="197">
        <f t="shared" si="0"/>
        <v>207.69538576371295</v>
      </c>
      <c r="I49" s="199">
        <v>262.47616108390002</v>
      </c>
      <c r="J49" s="200">
        <f t="shared" si="1"/>
        <v>5404.6961768629353</v>
      </c>
      <c r="K49" s="136"/>
      <c r="L49" s="132"/>
      <c r="M49" s="133"/>
      <c r="N49" s="132"/>
      <c r="O49" s="134"/>
      <c r="P49" s="132"/>
      <c r="Q49" s="134"/>
      <c r="R49" s="138"/>
      <c r="S49" s="136">
        <v>0</v>
      </c>
      <c r="T49" s="132">
        <f t="shared" si="2"/>
        <v>198.39999999999998</v>
      </c>
      <c r="U49" s="133">
        <f t="shared" si="14"/>
        <v>0</v>
      </c>
      <c r="V49" s="132">
        <f t="shared" si="3"/>
        <v>5952</v>
      </c>
      <c r="W49" s="134">
        <v>17.612187231840501</v>
      </c>
      <c r="X49" s="132">
        <f t="shared" si="4"/>
        <v>379.95957157941996</v>
      </c>
      <c r="Y49" s="134">
        <v>457.50828055813798</v>
      </c>
      <c r="Z49" s="138">
        <f t="shared" si="5"/>
        <v>9874.793531673391</v>
      </c>
      <c r="AA49" s="136"/>
      <c r="AB49" s="132"/>
      <c r="AC49" s="133"/>
      <c r="AD49" s="132"/>
      <c r="AE49" s="134"/>
      <c r="AF49" s="132"/>
      <c r="AG49" s="134"/>
      <c r="AH49" s="138"/>
      <c r="AI49" s="136">
        <v>0</v>
      </c>
      <c r="AJ49" s="132">
        <f t="shared" si="6"/>
        <v>46.3</v>
      </c>
      <c r="AK49" s="133">
        <f t="shared" si="15"/>
        <v>0</v>
      </c>
      <c r="AL49" s="132">
        <f t="shared" si="7"/>
        <v>1250.0999999999999</v>
      </c>
      <c r="AM49" s="134">
        <v>0</v>
      </c>
      <c r="AN49" s="132">
        <f t="shared" si="8"/>
        <v>82.235748987746476</v>
      </c>
      <c r="AO49" s="134">
        <v>0</v>
      </c>
      <c r="AP49" s="132">
        <f t="shared" si="9"/>
        <v>2163.7400100797404</v>
      </c>
      <c r="AQ49" s="123"/>
      <c r="AR49" s="193">
        <v>300</v>
      </c>
      <c r="AS49" s="135">
        <f t="shared" si="28"/>
        <v>719.98444164203806</v>
      </c>
      <c r="AT49" s="135"/>
      <c r="AU49" s="135"/>
      <c r="AV49" s="164">
        <f t="shared" si="29"/>
        <v>10635</v>
      </c>
      <c r="AW49" s="165">
        <f t="shared" si="30"/>
        <v>17443.229718616065</v>
      </c>
      <c r="AX49" s="7"/>
      <c r="BA49" s="147" t="s">
        <v>98</v>
      </c>
      <c r="BB49" s="140">
        <f>(DAY(Report!$B$2))*3+$BE$64</f>
        <v>83</v>
      </c>
      <c r="BC49" s="140" t="str">
        <f>CONCATENATE(BA49,BB49)</f>
        <v>AF83</v>
      </c>
      <c r="BD49" s="140">
        <f ca="1">INDIRECT(BC49)</f>
        <v>99.256416302833017</v>
      </c>
      <c r="BE49" s="153" t="str">
        <f t="shared" si="18"/>
        <v>AF7</v>
      </c>
      <c r="BF49" s="146" t="str">
        <f t="shared" ca="1" si="19"/>
        <v>CM008 Target Cum. Metres</v>
      </c>
      <c r="BH49" s="1"/>
      <c r="BI49" s="1"/>
    </row>
    <row r="50" spans="1:61" ht="12.9" customHeight="1" x14ac:dyDescent="0.25">
      <c r="A50" s="126"/>
      <c r="B50" s="57" t="s">
        <v>28</v>
      </c>
      <c r="C50" s="136">
        <v>5.4</v>
      </c>
      <c r="D50" s="197">
        <f t="shared" si="0"/>
        <v>116.40000000000002</v>
      </c>
      <c r="E50" s="198">
        <f t="shared" si="13"/>
        <v>145.80000000000001</v>
      </c>
      <c r="F50" s="197">
        <f t="shared" si="0"/>
        <v>3142.8000000000006</v>
      </c>
      <c r="G50" s="199">
        <v>10.1222015601812</v>
      </c>
      <c r="H50" s="197">
        <f t="shared" si="0"/>
        <v>217.81758732389414</v>
      </c>
      <c r="I50" s="199">
        <v>262.47616108390002</v>
      </c>
      <c r="J50" s="200">
        <f t="shared" si="1"/>
        <v>5667.1723379468349</v>
      </c>
      <c r="K50" s="136"/>
      <c r="L50" s="132"/>
      <c r="M50" s="133"/>
      <c r="N50" s="132"/>
      <c r="O50" s="134"/>
      <c r="P50" s="132"/>
      <c r="Q50" s="134"/>
      <c r="R50" s="138"/>
      <c r="S50" s="136">
        <v>1</v>
      </c>
      <c r="T50" s="132">
        <f t="shared" si="2"/>
        <v>199.39999999999998</v>
      </c>
      <c r="U50" s="133">
        <f t="shared" si="14"/>
        <v>30</v>
      </c>
      <c r="V50" s="132">
        <f t="shared" si="3"/>
        <v>5982</v>
      </c>
      <c r="W50" s="134">
        <v>6.4323621590066198</v>
      </c>
      <c r="X50" s="132">
        <f t="shared" si="4"/>
        <v>386.39193373842659</v>
      </c>
      <c r="Y50" s="134">
        <v>167.09219091051099</v>
      </c>
      <c r="Z50" s="138">
        <f t="shared" si="5"/>
        <v>10041.885722583902</v>
      </c>
      <c r="AA50" s="136"/>
      <c r="AB50" s="132"/>
      <c r="AC50" s="133"/>
      <c r="AD50" s="132"/>
      <c r="AE50" s="134"/>
      <c r="AF50" s="132"/>
      <c r="AG50" s="134"/>
      <c r="AH50" s="138"/>
      <c r="AI50" s="136">
        <v>0</v>
      </c>
      <c r="AJ50" s="132">
        <f t="shared" si="6"/>
        <v>46.3</v>
      </c>
      <c r="AK50" s="133">
        <f t="shared" si="15"/>
        <v>0</v>
      </c>
      <c r="AL50" s="132">
        <f t="shared" si="7"/>
        <v>1250.0999999999999</v>
      </c>
      <c r="AM50" s="134">
        <v>0</v>
      </c>
      <c r="AN50" s="132">
        <f t="shared" si="8"/>
        <v>82.235748987746476</v>
      </c>
      <c r="AO50" s="134">
        <v>0</v>
      </c>
      <c r="AP50" s="132">
        <f t="shared" si="9"/>
        <v>2163.7400100797404</v>
      </c>
      <c r="AQ50" s="123"/>
      <c r="AR50" s="193">
        <v>180</v>
      </c>
      <c r="AS50" s="135">
        <f t="shared" si="28"/>
        <v>429.56835199441105</v>
      </c>
      <c r="AT50" s="135">
        <f>SUM(AR48:AR50)</f>
        <v>480</v>
      </c>
      <c r="AU50" s="135">
        <f>SUM(I48:I50,Q48:Q50,Y48:Y50,AG48:AG50,AO48:AO50)</f>
        <v>1149.552793636449</v>
      </c>
      <c r="AV50" s="164">
        <f t="shared" si="29"/>
        <v>10815</v>
      </c>
      <c r="AW50" s="165">
        <f t="shared" si="30"/>
        <v>17872.798070610479</v>
      </c>
      <c r="AX50" s="7"/>
      <c r="BA50" s="147" t="s">
        <v>40</v>
      </c>
      <c r="BB50" s="140">
        <f>(DAY(Report!$B$2))*3+$BE$64</f>
        <v>83</v>
      </c>
      <c r="BC50" s="140" t="str">
        <f>CONCATENATE(BA50,BB50)</f>
        <v>AD83</v>
      </c>
      <c r="BD50" s="140">
        <f ca="1">INDIRECT(BC50)</f>
        <v>0</v>
      </c>
      <c r="BE50" s="153" t="str">
        <f t="shared" si="18"/>
        <v>AD7</v>
      </c>
      <c r="BF50" s="146" t="str">
        <f t="shared" ca="1" si="19"/>
        <v>Cum. Tonnes</v>
      </c>
      <c r="BH50" s="1"/>
      <c r="BI50" s="1"/>
    </row>
    <row r="51" spans="1:61" ht="12.9" customHeight="1" x14ac:dyDescent="0.25">
      <c r="A51" s="124"/>
      <c r="B51" s="57" t="s">
        <v>15</v>
      </c>
      <c r="C51" s="136">
        <v>0</v>
      </c>
      <c r="D51" s="197">
        <f t="shared" si="0"/>
        <v>116.40000000000002</v>
      </c>
      <c r="E51" s="198">
        <f t="shared" si="13"/>
        <v>0</v>
      </c>
      <c r="F51" s="197">
        <f t="shared" si="0"/>
        <v>3142.8000000000006</v>
      </c>
      <c r="G51" s="199">
        <v>0</v>
      </c>
      <c r="H51" s="197">
        <f t="shared" si="0"/>
        <v>217.81758732389414</v>
      </c>
      <c r="I51" s="199">
        <v>0</v>
      </c>
      <c r="J51" s="200">
        <f t="shared" si="1"/>
        <v>5667.1723379468349</v>
      </c>
      <c r="K51" s="136"/>
      <c r="L51" s="132"/>
      <c r="M51" s="133"/>
      <c r="N51" s="132"/>
      <c r="O51" s="134"/>
      <c r="P51" s="132"/>
      <c r="Q51" s="134"/>
      <c r="R51" s="138"/>
      <c r="S51" s="136">
        <v>0</v>
      </c>
      <c r="T51" s="132">
        <f t="shared" si="2"/>
        <v>199.39999999999998</v>
      </c>
      <c r="U51" s="133">
        <f t="shared" si="14"/>
        <v>0</v>
      </c>
      <c r="V51" s="132">
        <f t="shared" si="3"/>
        <v>5982</v>
      </c>
      <c r="W51" s="134">
        <v>0</v>
      </c>
      <c r="X51" s="132">
        <f t="shared" si="4"/>
        <v>386.39193373842659</v>
      </c>
      <c r="Y51" s="134">
        <v>0</v>
      </c>
      <c r="Z51" s="138">
        <f t="shared" si="5"/>
        <v>10041.885722583902</v>
      </c>
      <c r="AA51" s="136"/>
      <c r="AB51" s="132"/>
      <c r="AC51" s="133"/>
      <c r="AD51" s="132"/>
      <c r="AE51" s="134"/>
      <c r="AF51" s="132"/>
      <c r="AG51" s="134"/>
      <c r="AH51" s="138"/>
      <c r="AI51" s="136">
        <v>0</v>
      </c>
      <c r="AJ51" s="132">
        <f t="shared" si="6"/>
        <v>46.3</v>
      </c>
      <c r="AK51" s="133">
        <f t="shared" si="15"/>
        <v>0</v>
      </c>
      <c r="AL51" s="132">
        <f t="shared" si="7"/>
        <v>1250.0999999999999</v>
      </c>
      <c r="AM51" s="134">
        <v>0</v>
      </c>
      <c r="AN51" s="132">
        <f t="shared" si="8"/>
        <v>82.235748987746476</v>
      </c>
      <c r="AO51" s="134">
        <v>0</v>
      </c>
      <c r="AP51" s="132">
        <f t="shared" si="9"/>
        <v>2163.7400100797404</v>
      </c>
      <c r="AQ51" s="123"/>
      <c r="AR51" s="193">
        <v>0</v>
      </c>
      <c r="AS51" s="135">
        <f t="shared" si="28"/>
        <v>0</v>
      </c>
      <c r="AT51" s="135"/>
      <c r="AU51" s="135"/>
      <c r="AV51" s="164">
        <f t="shared" si="29"/>
        <v>10815</v>
      </c>
      <c r="AW51" s="165">
        <f t="shared" si="30"/>
        <v>17872.798070610479</v>
      </c>
      <c r="AX51" s="7"/>
      <c r="BA51" s="145"/>
      <c r="BB51" s="140"/>
      <c r="BC51" s="140"/>
      <c r="BD51" s="140"/>
      <c r="BE51" s="153"/>
      <c r="BF51" s="146"/>
      <c r="BH51" s="1"/>
      <c r="BI51" s="1"/>
    </row>
    <row r="52" spans="1:61" ht="12.9" customHeight="1" x14ac:dyDescent="0.25">
      <c r="A52" s="125">
        <f>A49+1</f>
        <v>41348</v>
      </c>
      <c r="B52" s="57" t="s">
        <v>106</v>
      </c>
      <c r="C52" s="136">
        <v>7</v>
      </c>
      <c r="D52" s="197">
        <f t="shared" si="0"/>
        <v>123.40000000000002</v>
      </c>
      <c r="E52" s="198">
        <f t="shared" si="13"/>
        <v>189</v>
      </c>
      <c r="F52" s="197">
        <f t="shared" si="0"/>
        <v>3331.8000000000006</v>
      </c>
      <c r="G52" s="199">
        <v>10.1222015601812</v>
      </c>
      <c r="H52" s="197">
        <f t="shared" si="0"/>
        <v>227.93978888407534</v>
      </c>
      <c r="I52" s="199">
        <v>262.47616108390002</v>
      </c>
      <c r="J52" s="200">
        <f t="shared" si="1"/>
        <v>5929.6484990307345</v>
      </c>
      <c r="K52" s="136"/>
      <c r="L52" s="132"/>
      <c r="M52" s="133"/>
      <c r="N52" s="132"/>
      <c r="O52" s="134"/>
      <c r="P52" s="132"/>
      <c r="Q52" s="134"/>
      <c r="R52" s="138"/>
      <c r="S52" s="136">
        <v>16</v>
      </c>
      <c r="T52" s="132">
        <f t="shared" si="2"/>
        <v>215.39999999999998</v>
      </c>
      <c r="U52" s="133">
        <f t="shared" si="14"/>
        <v>480</v>
      </c>
      <c r="V52" s="132">
        <f t="shared" si="3"/>
        <v>6462</v>
      </c>
      <c r="W52" s="134">
        <v>0</v>
      </c>
      <c r="X52" s="132">
        <f t="shared" si="4"/>
        <v>386.39193373842659</v>
      </c>
      <c r="Y52" s="134">
        <v>0</v>
      </c>
      <c r="Z52" s="138">
        <f t="shared" si="5"/>
        <v>10041.885722583902</v>
      </c>
      <c r="AA52" s="136"/>
      <c r="AB52" s="132"/>
      <c r="AC52" s="133"/>
      <c r="AD52" s="132"/>
      <c r="AE52" s="134"/>
      <c r="AF52" s="132"/>
      <c r="AG52" s="134"/>
      <c r="AH52" s="138"/>
      <c r="AI52" s="136">
        <v>2</v>
      </c>
      <c r="AJ52" s="132">
        <f t="shared" si="6"/>
        <v>48.3</v>
      </c>
      <c r="AK52" s="133">
        <f t="shared" si="15"/>
        <v>54</v>
      </c>
      <c r="AL52" s="132">
        <f t="shared" si="7"/>
        <v>1304.0999999999999</v>
      </c>
      <c r="AM52" s="134">
        <v>0</v>
      </c>
      <c r="AN52" s="132">
        <f t="shared" si="8"/>
        <v>82.235748987746476</v>
      </c>
      <c r="AO52" s="134">
        <v>0</v>
      </c>
      <c r="AP52" s="132">
        <f t="shared" si="9"/>
        <v>2163.7400100797404</v>
      </c>
      <c r="AQ52" s="123"/>
      <c r="AR52" s="193">
        <v>870</v>
      </c>
      <c r="AS52" s="135">
        <f t="shared" si="28"/>
        <v>262.47616108390002</v>
      </c>
      <c r="AT52" s="135"/>
      <c r="AU52" s="135"/>
      <c r="AV52" s="164">
        <f t="shared" si="29"/>
        <v>11685</v>
      </c>
      <c r="AW52" s="165">
        <f t="shared" si="30"/>
        <v>18135.274231694377</v>
      </c>
      <c r="AX52" s="7"/>
      <c r="BA52" s="147" t="s">
        <v>198</v>
      </c>
      <c r="BB52" s="140">
        <f>(DAY(Report!$B$2))*3+$BE$64</f>
        <v>83</v>
      </c>
      <c r="BC52" s="140" t="str">
        <f t="shared" ref="BC52:BC57" si="31">CONCATENATE(BA52,BB52)</f>
        <v>AR83</v>
      </c>
      <c r="BD52" s="140">
        <f t="shared" ref="BD52:BD53" ca="1" si="32">INDIRECT(BC52)</f>
        <v>0</v>
      </c>
      <c r="BE52" s="153" t="str">
        <f t="shared" si="18"/>
        <v>AR7</v>
      </c>
      <c r="BF52" s="146" t="str">
        <f t="shared" ca="1" si="19"/>
        <v>ROM Tonnes (Over Belt)</v>
      </c>
      <c r="BH52" s="1"/>
      <c r="BI52" s="1"/>
    </row>
    <row r="53" spans="1:61" ht="12.9" customHeight="1" x14ac:dyDescent="0.25">
      <c r="A53" s="126"/>
      <c r="B53" s="57" t="s">
        <v>28</v>
      </c>
      <c r="C53" s="136">
        <v>6.4</v>
      </c>
      <c r="D53" s="197">
        <f t="shared" si="0"/>
        <v>129.80000000000001</v>
      </c>
      <c r="E53" s="198">
        <f t="shared" si="13"/>
        <v>172.8</v>
      </c>
      <c r="F53" s="197">
        <f t="shared" si="0"/>
        <v>3504.6000000000008</v>
      </c>
      <c r="G53" s="199">
        <v>10.1222015601812</v>
      </c>
      <c r="H53" s="197">
        <f t="shared" si="0"/>
        <v>238.06199044425654</v>
      </c>
      <c r="I53" s="199">
        <v>262.47616108390002</v>
      </c>
      <c r="J53" s="200">
        <f t="shared" si="1"/>
        <v>6192.124660114634</v>
      </c>
      <c r="K53" s="136"/>
      <c r="L53" s="132"/>
      <c r="M53" s="133"/>
      <c r="N53" s="132"/>
      <c r="O53" s="134"/>
      <c r="P53" s="132"/>
      <c r="Q53" s="134"/>
      <c r="R53" s="138"/>
      <c r="S53" s="136">
        <v>0</v>
      </c>
      <c r="T53" s="132">
        <f t="shared" si="2"/>
        <v>215.39999999999998</v>
      </c>
      <c r="U53" s="133">
        <f t="shared" si="14"/>
        <v>0</v>
      </c>
      <c r="V53" s="132">
        <f t="shared" si="3"/>
        <v>6462</v>
      </c>
      <c r="W53" s="134">
        <v>9.99926705060426</v>
      </c>
      <c r="X53" s="132">
        <f t="shared" si="4"/>
        <v>396.39120078903085</v>
      </c>
      <c r="Y53" s="134">
        <v>259.76181167782403</v>
      </c>
      <c r="Z53" s="138">
        <f t="shared" si="5"/>
        <v>10301.647534261727</v>
      </c>
      <c r="AA53" s="136"/>
      <c r="AB53" s="132"/>
      <c r="AC53" s="133"/>
      <c r="AD53" s="132"/>
      <c r="AE53" s="134"/>
      <c r="AF53" s="132"/>
      <c r="AG53" s="134"/>
      <c r="AH53" s="138"/>
      <c r="AI53" s="136">
        <v>2.2999999999999998</v>
      </c>
      <c r="AJ53" s="132">
        <f t="shared" si="6"/>
        <v>50.599999999999994</v>
      </c>
      <c r="AK53" s="133">
        <f t="shared" si="15"/>
        <v>62.099999999999994</v>
      </c>
      <c r="AL53" s="132">
        <f t="shared" si="7"/>
        <v>1366.1999999999998</v>
      </c>
      <c r="AM53" s="134">
        <v>0</v>
      </c>
      <c r="AN53" s="132">
        <f t="shared" si="8"/>
        <v>82.235748987746476</v>
      </c>
      <c r="AO53" s="134">
        <v>0</v>
      </c>
      <c r="AP53" s="132">
        <f t="shared" si="9"/>
        <v>2163.7400100797404</v>
      </c>
      <c r="AQ53" s="123"/>
      <c r="AR53" s="193">
        <v>86</v>
      </c>
      <c r="AS53" s="135">
        <f t="shared" si="28"/>
        <v>522.237972761724</v>
      </c>
      <c r="AT53" s="135">
        <f>SUM(AR51:AR53)</f>
        <v>956</v>
      </c>
      <c r="AU53" s="135">
        <f>SUM(I51:I53,Q51:Q53,Y51:Y53,AG51:AG53,AO51:AO53)</f>
        <v>784.71413384562402</v>
      </c>
      <c r="AV53" s="164">
        <f t="shared" si="29"/>
        <v>11771</v>
      </c>
      <c r="AW53" s="165">
        <f t="shared" si="30"/>
        <v>18657.512204456099</v>
      </c>
      <c r="AX53" s="7"/>
      <c r="BA53" s="147" t="s">
        <v>199</v>
      </c>
      <c r="BB53" s="140">
        <f>(DAY(Report!$B$2))*3+$BE$64</f>
        <v>83</v>
      </c>
      <c r="BC53" s="140" t="str">
        <f t="shared" si="31"/>
        <v>AS83</v>
      </c>
      <c r="BD53" s="140">
        <f t="shared" ca="1" si="32"/>
        <v>108.408095720926</v>
      </c>
      <c r="BE53" s="153" t="str">
        <f t="shared" si="18"/>
        <v>AS7</v>
      </c>
      <c r="BF53" s="146" t="str">
        <f t="shared" ca="1" si="19"/>
        <v>Target ROM Tonnes</v>
      </c>
      <c r="BH53" s="1"/>
      <c r="BI53" s="1"/>
    </row>
    <row r="54" spans="1:61" ht="12.9" customHeight="1" x14ac:dyDescent="0.25">
      <c r="A54" s="124"/>
      <c r="B54" s="57" t="s">
        <v>15</v>
      </c>
      <c r="C54" s="136">
        <v>0</v>
      </c>
      <c r="D54" s="197">
        <f t="shared" si="0"/>
        <v>129.80000000000001</v>
      </c>
      <c r="E54" s="198">
        <f t="shared" si="13"/>
        <v>0</v>
      </c>
      <c r="F54" s="197">
        <f t="shared" si="0"/>
        <v>3504.6000000000008</v>
      </c>
      <c r="G54" s="199">
        <v>0</v>
      </c>
      <c r="H54" s="197">
        <f t="shared" si="0"/>
        <v>238.06199044425654</v>
      </c>
      <c r="I54" s="199">
        <v>0</v>
      </c>
      <c r="J54" s="200">
        <f t="shared" si="1"/>
        <v>6192.124660114634</v>
      </c>
      <c r="K54" s="136"/>
      <c r="L54" s="132"/>
      <c r="M54" s="133"/>
      <c r="N54" s="132"/>
      <c r="O54" s="134"/>
      <c r="P54" s="132"/>
      <c r="Q54" s="134"/>
      <c r="R54" s="138"/>
      <c r="S54" s="136">
        <v>0</v>
      </c>
      <c r="T54" s="132">
        <f t="shared" si="2"/>
        <v>215.39999999999998</v>
      </c>
      <c r="U54" s="133">
        <f t="shared" si="14"/>
        <v>0</v>
      </c>
      <c r="V54" s="132">
        <f t="shared" si="3"/>
        <v>6462</v>
      </c>
      <c r="W54" s="134">
        <v>0</v>
      </c>
      <c r="X54" s="132">
        <f t="shared" si="4"/>
        <v>396.39120078903085</v>
      </c>
      <c r="Y54" s="134">
        <v>0</v>
      </c>
      <c r="Z54" s="138">
        <f t="shared" si="5"/>
        <v>10301.647534261727</v>
      </c>
      <c r="AA54" s="136"/>
      <c r="AB54" s="132"/>
      <c r="AC54" s="133"/>
      <c r="AD54" s="132"/>
      <c r="AE54" s="134"/>
      <c r="AF54" s="132"/>
      <c r="AG54" s="134"/>
      <c r="AH54" s="138"/>
      <c r="AI54" s="136">
        <v>0</v>
      </c>
      <c r="AJ54" s="132">
        <f t="shared" si="6"/>
        <v>50.599999999999994</v>
      </c>
      <c r="AK54" s="133">
        <f t="shared" si="15"/>
        <v>0</v>
      </c>
      <c r="AL54" s="132">
        <f t="shared" si="7"/>
        <v>1366.1999999999998</v>
      </c>
      <c r="AM54" s="134">
        <v>4.9757168829342202</v>
      </c>
      <c r="AN54" s="132">
        <f t="shared" si="8"/>
        <v>87.211465870680698</v>
      </c>
      <c r="AO54" s="134">
        <v>130.71424358836501</v>
      </c>
      <c r="AP54" s="132">
        <f t="shared" si="9"/>
        <v>2294.4542536681056</v>
      </c>
      <c r="AQ54" s="123"/>
      <c r="AR54" s="193">
        <v>0</v>
      </c>
      <c r="AS54" s="135">
        <f t="shared" si="28"/>
        <v>130.71424358836501</v>
      </c>
      <c r="AT54" s="135"/>
      <c r="AU54" s="135"/>
      <c r="AV54" s="164">
        <f t="shared" si="29"/>
        <v>11771</v>
      </c>
      <c r="AW54" s="165">
        <f t="shared" si="30"/>
        <v>18788.226448044465</v>
      </c>
      <c r="AX54" s="7"/>
      <c r="BA54" s="147" t="s">
        <v>200</v>
      </c>
      <c r="BB54" s="140">
        <f>(DAY(Report!$B$2))*3+$BE$64</f>
        <v>83</v>
      </c>
      <c r="BC54" s="140" t="str">
        <f t="shared" si="31"/>
        <v>AT83</v>
      </c>
      <c r="BD54" s="140">
        <f ca="1">IF($BD$59="N/S",INDIRECT(BC54),CONCATENATE(BD59," only"))</f>
        <v>2340.10855707061</v>
      </c>
      <c r="BE54" s="153" t="str">
        <f t="shared" si="18"/>
        <v>AT7</v>
      </c>
      <c r="BF54" s="146" t="str">
        <f t="shared" ca="1" si="19"/>
        <v>24hr Tonnes</v>
      </c>
      <c r="BH54" s="1"/>
      <c r="BI54" s="1"/>
    </row>
    <row r="55" spans="1:61" ht="12.9" customHeight="1" x14ac:dyDescent="0.25">
      <c r="A55" s="125">
        <f>A52+1</f>
        <v>41349</v>
      </c>
      <c r="B55" s="57" t="s">
        <v>106</v>
      </c>
      <c r="C55" s="136">
        <v>1</v>
      </c>
      <c r="D55" s="197">
        <f t="shared" si="0"/>
        <v>130.80000000000001</v>
      </c>
      <c r="E55" s="198">
        <f t="shared" si="13"/>
        <v>27</v>
      </c>
      <c r="F55" s="197">
        <f t="shared" si="0"/>
        <v>3531.6000000000008</v>
      </c>
      <c r="G55" s="199">
        <v>11.8659393167964</v>
      </c>
      <c r="H55" s="197">
        <f t="shared" si="0"/>
        <v>249.92792976105295</v>
      </c>
      <c r="I55" s="199">
        <v>307.10974995961499</v>
      </c>
      <c r="J55" s="200">
        <f t="shared" si="1"/>
        <v>6499.2344100742494</v>
      </c>
      <c r="K55" s="136"/>
      <c r="L55" s="132"/>
      <c r="M55" s="133"/>
      <c r="N55" s="132"/>
      <c r="O55" s="134"/>
      <c r="P55" s="132"/>
      <c r="Q55" s="134"/>
      <c r="R55" s="138"/>
      <c r="S55" s="136">
        <v>2</v>
      </c>
      <c r="T55" s="132">
        <f t="shared" si="2"/>
        <v>217.39999999999998</v>
      </c>
      <c r="U55" s="133">
        <f t="shared" si="14"/>
        <v>60</v>
      </c>
      <c r="V55" s="132">
        <f t="shared" si="3"/>
        <v>6522</v>
      </c>
      <c r="W55" s="134">
        <v>15.7523898924275</v>
      </c>
      <c r="X55" s="132">
        <f t="shared" si="4"/>
        <v>412.14359068145836</v>
      </c>
      <c r="Y55" s="134">
        <v>409.21692720119302</v>
      </c>
      <c r="Z55" s="138">
        <f t="shared" si="5"/>
        <v>10710.864461462919</v>
      </c>
      <c r="AA55" s="136"/>
      <c r="AB55" s="132"/>
      <c r="AC55" s="133"/>
      <c r="AD55" s="132"/>
      <c r="AE55" s="134"/>
      <c r="AF55" s="132"/>
      <c r="AG55" s="134"/>
      <c r="AH55" s="138"/>
      <c r="AI55" s="136">
        <v>3</v>
      </c>
      <c r="AJ55" s="132">
        <f t="shared" si="6"/>
        <v>53.599999999999994</v>
      </c>
      <c r="AK55" s="133">
        <f t="shared" si="15"/>
        <v>81</v>
      </c>
      <c r="AL55" s="132">
        <f t="shared" si="7"/>
        <v>1447.1999999999998</v>
      </c>
      <c r="AM55" s="134">
        <v>0</v>
      </c>
      <c r="AN55" s="132">
        <f t="shared" si="8"/>
        <v>87.211465870680698</v>
      </c>
      <c r="AO55" s="134">
        <v>0</v>
      </c>
      <c r="AP55" s="132">
        <f t="shared" si="9"/>
        <v>2294.4542536681056</v>
      </c>
      <c r="AQ55" s="123"/>
      <c r="AR55" s="193">
        <v>229</v>
      </c>
      <c r="AS55" s="135">
        <f t="shared" si="28"/>
        <v>716.326677160808</v>
      </c>
      <c r="AT55" s="135"/>
      <c r="AU55" s="135"/>
      <c r="AV55" s="164">
        <f t="shared" si="29"/>
        <v>12000</v>
      </c>
      <c r="AW55" s="165">
        <f t="shared" si="30"/>
        <v>19504.553125205275</v>
      </c>
      <c r="AX55" s="7"/>
      <c r="BA55" s="147" t="s">
        <v>201</v>
      </c>
      <c r="BB55" s="140">
        <f>(DAY(Report!$B$2))*3+$BE$64</f>
        <v>83</v>
      </c>
      <c r="BC55" s="140" t="str">
        <f t="shared" si="31"/>
        <v>AU83</v>
      </c>
      <c r="BD55" s="140">
        <f ca="1">IF($BD$59="N/S",INDIRECT(BC55),CONCATENATE(BD59," only"))</f>
        <v>1510.7744720567318</v>
      </c>
      <c r="BE55" s="153" t="str">
        <f t="shared" ref="BE55" si="33">CONCATENATE(BA55,7)</f>
        <v>AU7</v>
      </c>
      <c r="BF55" s="146" t="str">
        <f t="shared" ref="BF55" ca="1" si="34">INDIRECT(BE55)</f>
        <v>24hr Target Tonnes</v>
      </c>
      <c r="BG55" s="7"/>
      <c r="BH55" s="1"/>
      <c r="BI55" s="1"/>
    </row>
    <row r="56" spans="1:61" ht="12.9" customHeight="1" x14ac:dyDescent="0.25">
      <c r="A56" s="126"/>
      <c r="B56" s="57" t="s">
        <v>28</v>
      </c>
      <c r="C56" s="136">
        <v>0</v>
      </c>
      <c r="D56" s="197">
        <f t="shared" si="0"/>
        <v>130.80000000000001</v>
      </c>
      <c r="E56" s="198">
        <f t="shared" si="13"/>
        <v>0</v>
      </c>
      <c r="F56" s="197">
        <f t="shared" si="0"/>
        <v>3531.6000000000008</v>
      </c>
      <c r="G56" s="199">
        <v>11.985832935259801</v>
      </c>
      <c r="H56" s="197">
        <f t="shared" si="0"/>
        <v>261.91376269631274</v>
      </c>
      <c r="I56" s="199">
        <v>310.17860733510901</v>
      </c>
      <c r="J56" s="200">
        <f t="shared" si="1"/>
        <v>6809.413017409358</v>
      </c>
      <c r="K56" s="136"/>
      <c r="L56" s="132"/>
      <c r="M56" s="133"/>
      <c r="N56" s="132"/>
      <c r="O56" s="134"/>
      <c r="P56" s="132"/>
      <c r="Q56" s="134"/>
      <c r="R56" s="138"/>
      <c r="S56" s="136">
        <v>2</v>
      </c>
      <c r="T56" s="132">
        <f t="shared" si="2"/>
        <v>219.39999999999998</v>
      </c>
      <c r="U56" s="133">
        <f t="shared" si="14"/>
        <v>60</v>
      </c>
      <c r="V56" s="132">
        <f t="shared" si="3"/>
        <v>6582</v>
      </c>
      <c r="W56" s="134">
        <v>15.7523898924275</v>
      </c>
      <c r="X56" s="132">
        <f t="shared" si="4"/>
        <v>427.89598057388588</v>
      </c>
      <c r="Y56" s="134">
        <v>409.21692720119302</v>
      </c>
      <c r="Z56" s="138">
        <f t="shared" si="5"/>
        <v>11120.081388664112</v>
      </c>
      <c r="AA56" s="136"/>
      <c r="AB56" s="132"/>
      <c r="AC56" s="133"/>
      <c r="AD56" s="132"/>
      <c r="AE56" s="134"/>
      <c r="AF56" s="132"/>
      <c r="AG56" s="134"/>
      <c r="AH56" s="138"/>
      <c r="AI56" s="136">
        <v>2.8</v>
      </c>
      <c r="AJ56" s="132">
        <f t="shared" si="6"/>
        <v>56.399999999999991</v>
      </c>
      <c r="AK56" s="133">
        <f t="shared" si="15"/>
        <v>75.599999999999994</v>
      </c>
      <c r="AL56" s="132">
        <f t="shared" si="7"/>
        <v>1522.7999999999997</v>
      </c>
      <c r="AM56" s="134">
        <v>0</v>
      </c>
      <c r="AN56" s="132">
        <f t="shared" si="8"/>
        <v>87.211465870680698</v>
      </c>
      <c r="AO56" s="134">
        <v>0</v>
      </c>
      <c r="AP56" s="132">
        <f t="shared" si="9"/>
        <v>2294.4542536681056</v>
      </c>
      <c r="AQ56" s="123"/>
      <c r="AR56" s="193">
        <v>220</v>
      </c>
      <c r="AS56" s="135">
        <f t="shared" si="28"/>
        <v>719.39553453630197</v>
      </c>
      <c r="AT56" s="135">
        <f>SUM(AR54:AR56)</f>
        <v>449</v>
      </c>
      <c r="AU56" s="135">
        <f>SUM(I54:I56,Q54:Q56,Y54:Y56,AG54:AG56,AO54:AO56)</f>
        <v>1566.4364552854747</v>
      </c>
      <c r="AV56" s="164">
        <f t="shared" si="29"/>
        <v>12220</v>
      </c>
      <c r="AW56" s="165">
        <f t="shared" si="30"/>
        <v>20223.948659741574</v>
      </c>
      <c r="AX56" s="7"/>
      <c r="BA56" s="147" t="s">
        <v>231</v>
      </c>
      <c r="BB56" s="140">
        <f>(DAY(Report!$B$2))*3+$BE$64</f>
        <v>83</v>
      </c>
      <c r="BC56" s="140" t="str">
        <f t="shared" si="31"/>
        <v>AV83</v>
      </c>
      <c r="BD56" s="140">
        <f ca="1">INDIRECT(BC56)</f>
        <v>23811.108557070613</v>
      </c>
      <c r="BE56" s="153" t="str">
        <f t="shared" ref="BE56" si="35">CONCATENATE(BA56,7)</f>
        <v>AV7</v>
      </c>
      <c r="BF56" s="146" t="str">
        <f t="shared" ref="BF56" ca="1" si="36">INDIRECT(BE56)</f>
        <v>MTD ROM Tonnes</v>
      </c>
      <c r="BG56" s="7"/>
    </row>
    <row r="57" spans="1:61" ht="12.9" customHeight="1" thickBot="1" x14ac:dyDescent="0.3">
      <c r="A57" s="124"/>
      <c r="B57" s="57" t="s">
        <v>15</v>
      </c>
      <c r="C57" s="136">
        <v>0</v>
      </c>
      <c r="D57" s="197">
        <f t="shared" si="0"/>
        <v>130.80000000000001</v>
      </c>
      <c r="E57" s="198">
        <f t="shared" si="13"/>
        <v>0</v>
      </c>
      <c r="F57" s="197">
        <f t="shared" si="0"/>
        <v>3531.6000000000008</v>
      </c>
      <c r="G57" s="199">
        <v>0</v>
      </c>
      <c r="H57" s="197">
        <f t="shared" si="0"/>
        <v>261.91376269631274</v>
      </c>
      <c r="I57" s="199">
        <v>0</v>
      </c>
      <c r="J57" s="200">
        <f t="shared" si="1"/>
        <v>6809.413017409358</v>
      </c>
      <c r="K57" s="136"/>
      <c r="L57" s="132"/>
      <c r="M57" s="133"/>
      <c r="N57" s="132"/>
      <c r="O57" s="134"/>
      <c r="P57" s="132"/>
      <c r="Q57" s="134"/>
      <c r="R57" s="138"/>
      <c r="S57" s="136">
        <v>0</v>
      </c>
      <c r="T57" s="132">
        <f t="shared" si="2"/>
        <v>219.39999999999998</v>
      </c>
      <c r="U57" s="133">
        <f t="shared" si="14"/>
        <v>0</v>
      </c>
      <c r="V57" s="132">
        <f t="shared" si="3"/>
        <v>6582</v>
      </c>
      <c r="W57" s="134">
        <v>0</v>
      </c>
      <c r="X57" s="132">
        <f t="shared" si="4"/>
        <v>427.89598057388588</v>
      </c>
      <c r="Y57" s="134">
        <v>0</v>
      </c>
      <c r="Z57" s="138">
        <f t="shared" si="5"/>
        <v>11120.081388664112</v>
      </c>
      <c r="AA57" s="136">
        <v>0</v>
      </c>
      <c r="AB57" s="132">
        <f t="shared" ref="AB57:AB72" si="37">IF(AA57="",#N/A,AB56+AA57)</f>
        <v>0</v>
      </c>
      <c r="AC57" s="133">
        <f t="shared" ref="AC57:AC73" si="38">IF(AA57="",#N/A,AA57*$S$104)</f>
        <v>0</v>
      </c>
      <c r="AD57" s="132">
        <f t="shared" ref="AD57:AD72" si="39">IF(AC57="",#N/A,AD56+AC57)</f>
        <v>0</v>
      </c>
      <c r="AE57" s="134">
        <v>0</v>
      </c>
      <c r="AF57" s="132">
        <f t="shared" ref="AF57:AF72" si="40">IF(AE57="",#N/A,AF56+AE57)</f>
        <v>0</v>
      </c>
      <c r="AG57" s="134">
        <v>0</v>
      </c>
      <c r="AH57" s="138">
        <f t="shared" ref="AH57:AH72" si="41">IF(AG57="",#N/A,AH56+AG57)</f>
        <v>0</v>
      </c>
      <c r="AI57" s="136">
        <v>0</v>
      </c>
      <c r="AJ57" s="132">
        <f t="shared" si="6"/>
        <v>56.399999999999991</v>
      </c>
      <c r="AK57" s="133">
        <f t="shared" si="15"/>
        <v>0</v>
      </c>
      <c r="AL57" s="132">
        <f t="shared" si="7"/>
        <v>1522.7999999999997</v>
      </c>
      <c r="AM57" s="134">
        <v>4.9757168829342202</v>
      </c>
      <c r="AN57" s="132">
        <f t="shared" si="8"/>
        <v>92.18718275361492</v>
      </c>
      <c r="AO57" s="134">
        <v>130.71424358836501</v>
      </c>
      <c r="AP57" s="132">
        <f t="shared" si="9"/>
        <v>2425.1684972564708</v>
      </c>
      <c r="AQ57" s="123"/>
      <c r="AR57" s="193">
        <v>0</v>
      </c>
      <c r="AS57" s="135">
        <f t="shared" si="28"/>
        <v>130.71424358836501</v>
      </c>
      <c r="AT57" s="135"/>
      <c r="AU57" s="135"/>
      <c r="AV57" s="164">
        <f t="shared" si="29"/>
        <v>12220</v>
      </c>
      <c r="AW57" s="165">
        <f t="shared" si="30"/>
        <v>20354.66290332994</v>
      </c>
      <c r="AX57" s="7"/>
      <c r="BA57" s="148" t="s">
        <v>233</v>
      </c>
      <c r="BB57" s="149">
        <f>(DAY(Report!$B$2))*3+$BE$64</f>
        <v>83</v>
      </c>
      <c r="BC57" s="149" t="str">
        <f t="shared" si="31"/>
        <v>AW83</v>
      </c>
      <c r="BD57" s="149">
        <f ca="1">INDIRECT(BC57)</f>
        <v>35623.902880971611</v>
      </c>
      <c r="BE57" s="154" t="str">
        <f t="shared" si="18"/>
        <v>AW7</v>
      </c>
      <c r="BF57" s="150" t="str">
        <f t="shared" ca="1" si="19"/>
        <v>MTD Target ROM Tonnes</v>
      </c>
    </row>
    <row r="58" spans="1:61" ht="12.9" customHeight="1" thickBot="1" x14ac:dyDescent="0.3">
      <c r="A58" s="125">
        <f>A55+1</f>
        <v>41350</v>
      </c>
      <c r="B58" s="57" t="s">
        <v>106</v>
      </c>
      <c r="C58" s="136">
        <v>0</v>
      </c>
      <c r="D58" s="197">
        <f t="shared" si="0"/>
        <v>130.80000000000001</v>
      </c>
      <c r="E58" s="198">
        <f t="shared" si="13"/>
        <v>0</v>
      </c>
      <c r="F58" s="197">
        <f t="shared" si="0"/>
        <v>3531.6000000000008</v>
      </c>
      <c r="G58" s="199">
        <v>11.985832935259801</v>
      </c>
      <c r="H58" s="197">
        <f t="shared" si="0"/>
        <v>273.89959563157254</v>
      </c>
      <c r="I58" s="199">
        <v>310.17860733510901</v>
      </c>
      <c r="J58" s="200">
        <f t="shared" si="1"/>
        <v>7119.5916247444666</v>
      </c>
      <c r="K58" s="136"/>
      <c r="L58" s="132"/>
      <c r="M58" s="133"/>
      <c r="N58" s="132"/>
      <c r="O58" s="134"/>
      <c r="P58" s="132"/>
      <c r="Q58" s="134"/>
      <c r="R58" s="138"/>
      <c r="S58" s="136">
        <v>20</v>
      </c>
      <c r="T58" s="132">
        <f t="shared" si="2"/>
        <v>239.39999999999998</v>
      </c>
      <c r="U58" s="133">
        <f t="shared" si="14"/>
        <v>600</v>
      </c>
      <c r="V58" s="132">
        <f t="shared" si="3"/>
        <v>7182</v>
      </c>
      <c r="W58" s="134">
        <v>17.573929839631202</v>
      </c>
      <c r="X58" s="132">
        <f t="shared" si="4"/>
        <v>445.46991041351708</v>
      </c>
      <c r="Y58" s="134">
        <v>456.24832670104701</v>
      </c>
      <c r="Z58" s="138">
        <f t="shared" si="5"/>
        <v>11576.329715365158</v>
      </c>
      <c r="AA58" s="136">
        <v>0</v>
      </c>
      <c r="AB58" s="132">
        <f t="shared" si="37"/>
        <v>0</v>
      </c>
      <c r="AC58" s="133">
        <f t="shared" si="38"/>
        <v>0</v>
      </c>
      <c r="AD58" s="132">
        <f t="shared" si="39"/>
        <v>0</v>
      </c>
      <c r="AE58" s="134">
        <v>4.1910597258122699</v>
      </c>
      <c r="AF58" s="132">
        <f t="shared" si="40"/>
        <v>4.1910597258122699</v>
      </c>
      <c r="AG58" s="134">
        <v>108.81558484925399</v>
      </c>
      <c r="AH58" s="138">
        <f t="shared" si="41"/>
        <v>108.81558484925399</v>
      </c>
      <c r="AI58" s="136">
        <v>4.3</v>
      </c>
      <c r="AJ58" s="132">
        <f t="shared" si="6"/>
        <v>60.699999999999989</v>
      </c>
      <c r="AK58" s="133">
        <f t="shared" si="15"/>
        <v>116.1</v>
      </c>
      <c r="AL58" s="132">
        <f t="shared" si="7"/>
        <v>1638.8999999999996</v>
      </c>
      <c r="AM58" s="134">
        <v>0</v>
      </c>
      <c r="AN58" s="132">
        <f t="shared" si="8"/>
        <v>92.18718275361492</v>
      </c>
      <c r="AO58" s="134">
        <v>0</v>
      </c>
      <c r="AP58" s="132">
        <f t="shared" si="9"/>
        <v>2425.1684972564708</v>
      </c>
      <c r="AQ58" s="123"/>
      <c r="AR58" s="193">
        <v>687</v>
      </c>
      <c r="AS58" s="135">
        <f t="shared" si="28"/>
        <v>875.24251888541005</v>
      </c>
      <c r="AT58" s="135"/>
      <c r="AU58" s="135"/>
      <c r="AV58" s="164">
        <f t="shared" si="29"/>
        <v>12907</v>
      </c>
      <c r="AW58" s="165">
        <f t="shared" si="30"/>
        <v>21229.90542221535</v>
      </c>
      <c r="AX58" s="7"/>
    </row>
    <row r="59" spans="1:61" ht="12.9" customHeight="1" thickBot="1" x14ac:dyDescent="0.3">
      <c r="A59" s="126"/>
      <c r="B59" s="57" t="s">
        <v>28</v>
      </c>
      <c r="C59" s="136">
        <v>0</v>
      </c>
      <c r="D59" s="197">
        <f t="shared" si="0"/>
        <v>130.80000000000001</v>
      </c>
      <c r="E59" s="198">
        <f t="shared" si="13"/>
        <v>0</v>
      </c>
      <c r="F59" s="197">
        <f t="shared" si="0"/>
        <v>3531.6000000000008</v>
      </c>
      <c r="G59" s="199">
        <v>5.2213839623898304</v>
      </c>
      <c r="H59" s="197">
        <f t="shared" si="0"/>
        <v>279.12097959396237</v>
      </c>
      <c r="I59" s="199">
        <v>135.122991832428</v>
      </c>
      <c r="J59" s="200">
        <f t="shared" si="1"/>
        <v>7254.7146165768945</v>
      </c>
      <c r="K59" s="136"/>
      <c r="L59" s="132"/>
      <c r="M59" s="133"/>
      <c r="N59" s="132"/>
      <c r="O59" s="134"/>
      <c r="P59" s="132"/>
      <c r="Q59" s="134"/>
      <c r="R59" s="138"/>
      <c r="S59" s="136">
        <v>11.5</v>
      </c>
      <c r="T59" s="132">
        <f t="shared" si="2"/>
        <v>250.89999999999998</v>
      </c>
      <c r="U59" s="133">
        <f t="shared" si="14"/>
        <v>345</v>
      </c>
      <c r="V59" s="132">
        <f t="shared" si="3"/>
        <v>7527</v>
      </c>
      <c r="W59" s="134">
        <v>18.093923818084502</v>
      </c>
      <c r="X59" s="132">
        <f t="shared" si="4"/>
        <v>463.56383423160156</v>
      </c>
      <c r="Y59" s="134">
        <v>469.67435371500301</v>
      </c>
      <c r="Z59" s="138">
        <f t="shared" si="5"/>
        <v>12046.004069080162</v>
      </c>
      <c r="AA59" s="136">
        <v>0</v>
      </c>
      <c r="AB59" s="132">
        <f t="shared" si="37"/>
        <v>0</v>
      </c>
      <c r="AC59" s="133">
        <f t="shared" si="38"/>
        <v>0</v>
      </c>
      <c r="AD59" s="132">
        <f t="shared" si="39"/>
        <v>0</v>
      </c>
      <c r="AE59" s="134">
        <v>5.3874791752490596</v>
      </c>
      <c r="AF59" s="132">
        <f t="shared" si="40"/>
        <v>9.5785389010613287</v>
      </c>
      <c r="AG59" s="134">
        <v>139.87910830936201</v>
      </c>
      <c r="AH59" s="138">
        <f t="shared" si="41"/>
        <v>248.69469315861602</v>
      </c>
      <c r="AI59" s="136">
        <v>3</v>
      </c>
      <c r="AJ59" s="132">
        <f t="shared" si="6"/>
        <v>63.699999999999989</v>
      </c>
      <c r="AK59" s="133">
        <f t="shared" si="15"/>
        <v>81</v>
      </c>
      <c r="AL59" s="132">
        <f t="shared" si="7"/>
        <v>1719.8999999999996</v>
      </c>
      <c r="AM59" s="134">
        <v>0</v>
      </c>
      <c r="AN59" s="132">
        <f t="shared" si="8"/>
        <v>92.18718275361492</v>
      </c>
      <c r="AO59" s="134">
        <v>0</v>
      </c>
      <c r="AP59" s="132">
        <f t="shared" si="9"/>
        <v>2425.1684972564708</v>
      </c>
      <c r="AQ59" s="123"/>
      <c r="AR59" s="193">
        <v>500</v>
      </c>
      <c r="AS59" s="135">
        <f t="shared" si="28"/>
        <v>744.67645385679293</v>
      </c>
      <c r="AT59" s="135">
        <f>SUM(AR57:AR59)</f>
        <v>1187</v>
      </c>
      <c r="AU59" s="135">
        <f>SUM(I57:I59,Q57:Q59,Y57:Y59,AG57:AG59,AO57:AO59)</f>
        <v>1750.6332163305681</v>
      </c>
      <c r="AV59" s="164">
        <f t="shared" si="29"/>
        <v>13407</v>
      </c>
      <c r="AW59" s="165">
        <f t="shared" si="30"/>
        <v>21974.581876072145</v>
      </c>
      <c r="AX59" s="7"/>
      <c r="BC59" s="151" t="s">
        <v>128</v>
      </c>
      <c r="BD59" s="37" t="str">
        <f>Report!D3</f>
        <v>N/S</v>
      </c>
    </row>
    <row r="60" spans="1:61" ht="12.9" customHeight="1" thickBot="1" x14ac:dyDescent="0.3">
      <c r="A60" s="124"/>
      <c r="B60" s="57" t="s">
        <v>15</v>
      </c>
      <c r="C60" s="136">
        <v>15</v>
      </c>
      <c r="D60" s="197">
        <f t="shared" si="0"/>
        <v>145.80000000000001</v>
      </c>
      <c r="E60" s="198">
        <f t="shared" si="13"/>
        <v>405</v>
      </c>
      <c r="F60" s="197">
        <f t="shared" si="0"/>
        <v>3936.6000000000008</v>
      </c>
      <c r="G60" s="199">
        <v>2.6558992186994299</v>
      </c>
      <c r="H60" s="197">
        <f t="shared" si="0"/>
        <v>281.77687881266178</v>
      </c>
      <c r="I60" s="199">
        <v>68.743886516182002</v>
      </c>
      <c r="J60" s="200">
        <f t="shared" si="1"/>
        <v>7323.4585030930766</v>
      </c>
      <c r="K60" s="136"/>
      <c r="L60" s="132"/>
      <c r="M60" s="133"/>
      <c r="N60" s="132"/>
      <c r="O60" s="134"/>
      <c r="P60" s="132"/>
      <c r="Q60" s="134"/>
      <c r="R60" s="138"/>
      <c r="S60" s="136">
        <v>16</v>
      </c>
      <c r="T60" s="132">
        <f t="shared" si="2"/>
        <v>266.89999999999998</v>
      </c>
      <c r="U60" s="133">
        <f t="shared" si="14"/>
        <v>480</v>
      </c>
      <c r="V60" s="132">
        <f t="shared" si="3"/>
        <v>8007</v>
      </c>
      <c r="W60" s="134">
        <v>18.748306879257701</v>
      </c>
      <c r="X60" s="132">
        <f t="shared" si="4"/>
        <v>482.31214111085927</v>
      </c>
      <c r="Y60" s="134">
        <v>486.39077109877701</v>
      </c>
      <c r="Z60" s="138">
        <f t="shared" si="5"/>
        <v>12532.394840178938</v>
      </c>
      <c r="AA60" s="136">
        <v>0</v>
      </c>
      <c r="AB60" s="132">
        <f t="shared" si="37"/>
        <v>0</v>
      </c>
      <c r="AC60" s="133">
        <f t="shared" si="38"/>
        <v>0</v>
      </c>
      <c r="AD60" s="132">
        <f t="shared" si="39"/>
        <v>0</v>
      </c>
      <c r="AE60" s="134">
        <v>5.3874791752490596</v>
      </c>
      <c r="AF60" s="132">
        <f t="shared" si="40"/>
        <v>14.966018076310387</v>
      </c>
      <c r="AG60" s="134">
        <v>139.87910830936201</v>
      </c>
      <c r="AH60" s="138">
        <f t="shared" si="41"/>
        <v>388.573801467978</v>
      </c>
      <c r="AI60" s="136">
        <v>7</v>
      </c>
      <c r="AJ60" s="132">
        <f t="shared" si="6"/>
        <v>70.699999999999989</v>
      </c>
      <c r="AK60" s="133">
        <f t="shared" si="15"/>
        <v>189</v>
      </c>
      <c r="AL60" s="132">
        <f t="shared" si="7"/>
        <v>1908.8999999999996</v>
      </c>
      <c r="AM60" s="134">
        <v>0</v>
      </c>
      <c r="AN60" s="132">
        <f t="shared" si="8"/>
        <v>92.18718275361492</v>
      </c>
      <c r="AO60" s="134">
        <v>0</v>
      </c>
      <c r="AP60" s="132">
        <f t="shared" si="9"/>
        <v>2425.1684972564708</v>
      </c>
      <c r="AQ60" s="123"/>
      <c r="AR60" s="193">
        <v>1026</v>
      </c>
      <c r="AS60" s="135">
        <f t="shared" si="28"/>
        <v>695.01376592432098</v>
      </c>
      <c r="AT60" s="135"/>
      <c r="AU60" s="135"/>
      <c r="AV60" s="164">
        <f t="shared" si="29"/>
        <v>14433</v>
      </c>
      <c r="AW60" s="165">
        <f t="shared" si="30"/>
        <v>22669.595641996464</v>
      </c>
      <c r="AX60" s="7"/>
    </row>
    <row r="61" spans="1:61" ht="12.9" customHeight="1" x14ac:dyDescent="0.25">
      <c r="A61" s="125">
        <f>A58+1</f>
        <v>41351</v>
      </c>
      <c r="B61" s="57" t="s">
        <v>106</v>
      </c>
      <c r="C61" s="136">
        <v>0</v>
      </c>
      <c r="D61" s="197">
        <f t="shared" si="0"/>
        <v>145.80000000000001</v>
      </c>
      <c r="E61" s="198">
        <f t="shared" si="13"/>
        <v>0</v>
      </c>
      <c r="F61" s="197">
        <f t="shared" si="0"/>
        <v>3936.6000000000008</v>
      </c>
      <c r="G61" s="199">
        <v>0</v>
      </c>
      <c r="H61" s="197">
        <f t="shared" si="0"/>
        <v>281.77687881266178</v>
      </c>
      <c r="I61" s="199">
        <v>0</v>
      </c>
      <c r="J61" s="200">
        <f t="shared" si="1"/>
        <v>7323.4585030930766</v>
      </c>
      <c r="K61" s="136"/>
      <c r="L61" s="132"/>
      <c r="M61" s="133"/>
      <c r="N61" s="132"/>
      <c r="O61" s="134"/>
      <c r="P61" s="132"/>
      <c r="Q61" s="134"/>
      <c r="R61" s="138"/>
      <c r="S61" s="136">
        <v>6</v>
      </c>
      <c r="T61" s="132">
        <f t="shared" si="2"/>
        <v>272.89999999999998</v>
      </c>
      <c r="U61" s="133">
        <f t="shared" si="14"/>
        <v>180</v>
      </c>
      <c r="V61" s="132">
        <f t="shared" si="3"/>
        <v>8187</v>
      </c>
      <c r="W61" s="134">
        <v>0</v>
      </c>
      <c r="X61" s="132">
        <f t="shared" si="4"/>
        <v>482.31214111085927</v>
      </c>
      <c r="Y61" s="134">
        <v>0</v>
      </c>
      <c r="Z61" s="138">
        <f t="shared" si="5"/>
        <v>12532.394840178938</v>
      </c>
      <c r="AA61" s="136">
        <v>0</v>
      </c>
      <c r="AB61" s="132">
        <f t="shared" si="37"/>
        <v>0</v>
      </c>
      <c r="AC61" s="133">
        <f t="shared" si="38"/>
        <v>0</v>
      </c>
      <c r="AD61" s="132">
        <f t="shared" si="39"/>
        <v>0</v>
      </c>
      <c r="AE61" s="134">
        <v>0</v>
      </c>
      <c r="AF61" s="132">
        <f t="shared" si="40"/>
        <v>14.966018076310387</v>
      </c>
      <c r="AG61" s="134">
        <v>0</v>
      </c>
      <c r="AH61" s="138">
        <f t="shared" si="41"/>
        <v>388.573801467978</v>
      </c>
      <c r="AI61" s="136">
        <v>0</v>
      </c>
      <c r="AJ61" s="132">
        <f t="shared" si="6"/>
        <v>70.699999999999989</v>
      </c>
      <c r="AK61" s="133">
        <f t="shared" si="15"/>
        <v>0</v>
      </c>
      <c r="AL61" s="132">
        <f t="shared" si="7"/>
        <v>1908.8999999999996</v>
      </c>
      <c r="AM61" s="134">
        <v>4.9757168829342202</v>
      </c>
      <c r="AN61" s="132">
        <f t="shared" si="8"/>
        <v>97.162899636549142</v>
      </c>
      <c r="AO61" s="134">
        <v>130.71424358836501</v>
      </c>
      <c r="AP61" s="132">
        <f t="shared" si="9"/>
        <v>2555.882740844836</v>
      </c>
      <c r="AQ61" s="123"/>
      <c r="AR61" s="193">
        <v>187</v>
      </c>
      <c r="AS61" s="135">
        <f t="shared" si="28"/>
        <v>130.71424358836501</v>
      </c>
      <c r="AT61" s="135"/>
      <c r="AU61" s="135"/>
      <c r="AV61" s="164">
        <f t="shared" si="29"/>
        <v>14620</v>
      </c>
      <c r="AW61" s="165">
        <f t="shared" si="30"/>
        <v>22800.309885584829</v>
      </c>
      <c r="AX61" s="7"/>
      <c r="AY61" s="38" t="s">
        <v>27</v>
      </c>
      <c r="AZ61" s="39"/>
      <c r="BA61" s="39"/>
      <c r="BB61" s="39"/>
      <c r="BC61" s="39"/>
      <c r="BD61" s="39"/>
      <c r="BE61" s="39"/>
      <c r="BF61" s="39"/>
      <c r="BG61" s="22"/>
    </row>
    <row r="62" spans="1:61" ht="12.9" customHeight="1" x14ac:dyDescent="0.25">
      <c r="A62" s="126"/>
      <c r="B62" s="57" t="s">
        <v>28</v>
      </c>
      <c r="C62" s="136">
        <v>3</v>
      </c>
      <c r="D62" s="197">
        <f t="shared" si="0"/>
        <v>148.80000000000001</v>
      </c>
      <c r="E62" s="198">
        <f t="shared" si="13"/>
        <v>81</v>
      </c>
      <c r="F62" s="197">
        <f t="shared" si="0"/>
        <v>4017.6000000000008</v>
      </c>
      <c r="G62" s="199">
        <v>11.4955560924791</v>
      </c>
      <c r="H62" s="197">
        <f t="shared" si="0"/>
        <v>293.27243490514087</v>
      </c>
      <c r="I62" s="199">
        <v>297.54487591165599</v>
      </c>
      <c r="J62" s="200">
        <f t="shared" si="1"/>
        <v>7621.0033790047328</v>
      </c>
      <c r="K62" s="136"/>
      <c r="L62" s="132"/>
      <c r="M62" s="133"/>
      <c r="N62" s="132"/>
      <c r="O62" s="134"/>
      <c r="P62" s="132"/>
      <c r="Q62" s="134"/>
      <c r="R62" s="138"/>
      <c r="S62" s="136">
        <v>0</v>
      </c>
      <c r="T62" s="132">
        <f t="shared" si="2"/>
        <v>272.89999999999998</v>
      </c>
      <c r="U62" s="133">
        <f t="shared" si="14"/>
        <v>0</v>
      </c>
      <c r="V62" s="132">
        <f t="shared" si="3"/>
        <v>8187</v>
      </c>
      <c r="W62" s="134">
        <v>20.3581146353919</v>
      </c>
      <c r="X62" s="132">
        <f t="shared" si="4"/>
        <v>502.6702557462512</v>
      </c>
      <c r="Y62" s="134">
        <v>527.53682742240005</v>
      </c>
      <c r="Z62" s="138">
        <f t="shared" si="5"/>
        <v>13059.931667601339</v>
      </c>
      <c r="AA62" s="136">
        <v>0</v>
      </c>
      <c r="AB62" s="132">
        <f t="shared" si="37"/>
        <v>0</v>
      </c>
      <c r="AC62" s="133">
        <f t="shared" si="38"/>
        <v>0</v>
      </c>
      <c r="AD62" s="132">
        <f t="shared" si="39"/>
        <v>0</v>
      </c>
      <c r="AE62" s="134">
        <v>5.3874791752490596</v>
      </c>
      <c r="AF62" s="132">
        <f t="shared" si="40"/>
        <v>20.353497251559446</v>
      </c>
      <c r="AG62" s="134">
        <v>139.87910830936201</v>
      </c>
      <c r="AH62" s="138">
        <f t="shared" si="41"/>
        <v>528.45290977733998</v>
      </c>
      <c r="AI62" s="136">
        <v>4</v>
      </c>
      <c r="AJ62" s="132">
        <f t="shared" si="6"/>
        <v>74.699999999999989</v>
      </c>
      <c r="AK62" s="133">
        <f t="shared" si="15"/>
        <v>108</v>
      </c>
      <c r="AL62" s="132">
        <f t="shared" si="7"/>
        <v>2016.8999999999996</v>
      </c>
      <c r="AM62" s="134">
        <v>0</v>
      </c>
      <c r="AN62" s="132">
        <f t="shared" si="8"/>
        <v>97.162899636549142</v>
      </c>
      <c r="AO62" s="134">
        <v>0</v>
      </c>
      <c r="AP62" s="132">
        <f t="shared" si="9"/>
        <v>2555.882740844836</v>
      </c>
      <c r="AQ62" s="123"/>
      <c r="AR62" s="193">
        <v>183</v>
      </c>
      <c r="AS62" s="135">
        <f t="shared" si="28"/>
        <v>964.96081164341808</v>
      </c>
      <c r="AT62" s="135">
        <f>SUM(AR60:AR62)</f>
        <v>1396</v>
      </c>
      <c r="AU62" s="135">
        <f>SUM(I60:I62,Q60:Q62,Y60:Y62,AG60:AG62,AO60:AO62)</f>
        <v>1790.6888211561038</v>
      </c>
      <c r="AV62" s="164">
        <f t="shared" si="29"/>
        <v>14803</v>
      </c>
      <c r="AW62" s="165">
        <f t="shared" si="30"/>
        <v>23765.270697228247</v>
      </c>
      <c r="AX62" s="7"/>
      <c r="AY62" s="12"/>
      <c r="AZ62" s="13"/>
      <c r="BA62" s="13"/>
      <c r="BB62" s="13"/>
      <c r="BC62" s="13"/>
      <c r="BD62" s="13"/>
      <c r="BE62" s="13"/>
      <c r="BF62" s="15"/>
      <c r="BG62" s="40"/>
    </row>
    <row r="63" spans="1:61" ht="12.9" customHeight="1" x14ac:dyDescent="0.25">
      <c r="A63" s="124"/>
      <c r="B63" s="57" t="s">
        <v>15</v>
      </c>
      <c r="C63" s="136">
        <v>9</v>
      </c>
      <c r="D63" s="197">
        <f t="shared" si="0"/>
        <v>157.80000000000001</v>
      </c>
      <c r="E63" s="198">
        <f t="shared" si="13"/>
        <v>243</v>
      </c>
      <c r="F63" s="197">
        <f t="shared" si="0"/>
        <v>4260.6000000000004</v>
      </c>
      <c r="G63" s="199">
        <v>11.4955560924791</v>
      </c>
      <c r="H63" s="197">
        <f t="shared" si="0"/>
        <v>304.76799099761996</v>
      </c>
      <c r="I63" s="199">
        <v>297.54487591165599</v>
      </c>
      <c r="J63" s="200">
        <f t="shared" si="1"/>
        <v>7918.5482549163889</v>
      </c>
      <c r="K63" s="136"/>
      <c r="L63" s="132"/>
      <c r="M63" s="133"/>
      <c r="N63" s="132"/>
      <c r="O63" s="134"/>
      <c r="P63" s="132"/>
      <c r="Q63" s="134"/>
      <c r="R63" s="138"/>
      <c r="S63" s="136">
        <v>10</v>
      </c>
      <c r="T63" s="132">
        <f t="shared" si="2"/>
        <v>282.89999999999998</v>
      </c>
      <c r="U63" s="133">
        <f t="shared" si="14"/>
        <v>300</v>
      </c>
      <c r="V63" s="132">
        <f t="shared" si="3"/>
        <v>8487</v>
      </c>
      <c r="W63" s="134">
        <v>20.439376479076401</v>
      </c>
      <c r="X63" s="132">
        <f t="shared" si="4"/>
        <v>523.10963222532757</v>
      </c>
      <c r="Y63" s="134">
        <v>529.76131537582899</v>
      </c>
      <c r="Z63" s="138">
        <f t="shared" si="5"/>
        <v>13589.692982977167</v>
      </c>
      <c r="AA63" s="136">
        <v>0</v>
      </c>
      <c r="AB63" s="132">
        <f t="shared" si="37"/>
        <v>0</v>
      </c>
      <c r="AC63" s="133">
        <f t="shared" si="38"/>
        <v>0</v>
      </c>
      <c r="AD63" s="132">
        <f t="shared" si="39"/>
        <v>0</v>
      </c>
      <c r="AE63" s="134">
        <v>5.3874791752490596</v>
      </c>
      <c r="AF63" s="132">
        <f t="shared" si="40"/>
        <v>25.740976426808505</v>
      </c>
      <c r="AG63" s="134">
        <v>139.87910830936201</v>
      </c>
      <c r="AH63" s="138">
        <f t="shared" si="41"/>
        <v>668.33201808670196</v>
      </c>
      <c r="AI63" s="136">
        <v>4</v>
      </c>
      <c r="AJ63" s="132">
        <f t="shared" si="6"/>
        <v>78.699999999999989</v>
      </c>
      <c r="AK63" s="133">
        <f t="shared" si="15"/>
        <v>108</v>
      </c>
      <c r="AL63" s="132">
        <f t="shared" si="7"/>
        <v>2124.8999999999996</v>
      </c>
      <c r="AM63" s="134">
        <v>0</v>
      </c>
      <c r="AN63" s="132">
        <f t="shared" si="8"/>
        <v>97.162899636549142</v>
      </c>
      <c r="AO63" s="134">
        <v>0</v>
      </c>
      <c r="AP63" s="132">
        <f t="shared" si="9"/>
        <v>2555.882740844836</v>
      </c>
      <c r="AQ63" s="123"/>
      <c r="AR63" s="193">
        <v>484</v>
      </c>
      <c r="AS63" s="135">
        <f t="shared" si="28"/>
        <v>967.18529959684702</v>
      </c>
      <c r="AT63" s="135"/>
      <c r="AU63" s="135"/>
      <c r="AV63" s="164">
        <f t="shared" si="29"/>
        <v>15287</v>
      </c>
      <c r="AW63" s="165">
        <f t="shared" si="30"/>
        <v>24732.455996825091</v>
      </c>
      <c r="AX63" s="7"/>
      <c r="AY63" s="41" t="s">
        <v>22</v>
      </c>
      <c r="AZ63" s="42" t="s">
        <v>107</v>
      </c>
      <c r="BA63" s="42" t="s">
        <v>113</v>
      </c>
      <c r="BB63" s="42" t="s">
        <v>114</v>
      </c>
      <c r="BC63" s="42" t="s">
        <v>21</v>
      </c>
      <c r="BD63" s="42" t="s">
        <v>133</v>
      </c>
      <c r="BE63" s="42" t="s">
        <v>86</v>
      </c>
      <c r="BF63" s="43" t="s">
        <v>44</v>
      </c>
      <c r="BG63" s="44" t="s">
        <v>48</v>
      </c>
    </row>
    <row r="64" spans="1:61" ht="12.9" customHeight="1" x14ac:dyDescent="0.25">
      <c r="A64" s="125">
        <f>A61+1</f>
        <v>41352</v>
      </c>
      <c r="B64" s="57" t="s">
        <v>106</v>
      </c>
      <c r="C64" s="136">
        <v>0</v>
      </c>
      <c r="D64" s="197">
        <f t="shared" si="0"/>
        <v>157.80000000000001</v>
      </c>
      <c r="E64" s="198">
        <f t="shared" si="13"/>
        <v>0</v>
      </c>
      <c r="F64" s="197">
        <f t="shared" si="0"/>
        <v>4260.6000000000004</v>
      </c>
      <c r="G64" s="199">
        <v>0</v>
      </c>
      <c r="H64" s="197">
        <f t="shared" si="0"/>
        <v>304.76799099761996</v>
      </c>
      <c r="I64" s="199">
        <v>0</v>
      </c>
      <c r="J64" s="200">
        <f t="shared" si="1"/>
        <v>7918.5482549163889</v>
      </c>
      <c r="K64" s="136"/>
      <c r="L64" s="132"/>
      <c r="M64" s="133"/>
      <c r="N64" s="132"/>
      <c r="O64" s="134"/>
      <c r="P64" s="132"/>
      <c r="Q64" s="134"/>
      <c r="R64" s="138"/>
      <c r="S64" s="136">
        <v>12</v>
      </c>
      <c r="T64" s="132">
        <f t="shared" si="2"/>
        <v>294.89999999999998</v>
      </c>
      <c r="U64" s="133">
        <f t="shared" si="14"/>
        <v>360</v>
      </c>
      <c r="V64" s="132">
        <f t="shared" si="3"/>
        <v>8847</v>
      </c>
      <c r="W64" s="134">
        <v>0</v>
      </c>
      <c r="X64" s="132">
        <f t="shared" si="4"/>
        <v>523.10963222532757</v>
      </c>
      <c r="Y64" s="134">
        <v>0</v>
      </c>
      <c r="Z64" s="138">
        <f t="shared" si="5"/>
        <v>13589.692982977167</v>
      </c>
      <c r="AA64" s="136">
        <v>0</v>
      </c>
      <c r="AB64" s="132">
        <f t="shared" si="37"/>
        <v>0</v>
      </c>
      <c r="AC64" s="133">
        <f t="shared" si="38"/>
        <v>0</v>
      </c>
      <c r="AD64" s="132">
        <f t="shared" si="39"/>
        <v>0</v>
      </c>
      <c r="AE64" s="134">
        <v>0</v>
      </c>
      <c r="AF64" s="132">
        <f t="shared" si="40"/>
        <v>25.740976426808505</v>
      </c>
      <c r="AG64" s="134">
        <v>0</v>
      </c>
      <c r="AH64" s="138">
        <f t="shared" si="41"/>
        <v>668.33201808670196</v>
      </c>
      <c r="AI64" s="136">
        <v>0</v>
      </c>
      <c r="AJ64" s="132">
        <f t="shared" si="6"/>
        <v>78.699999999999989</v>
      </c>
      <c r="AK64" s="133">
        <f t="shared" si="15"/>
        <v>0</v>
      </c>
      <c r="AL64" s="132">
        <f t="shared" si="7"/>
        <v>2124.8999999999996</v>
      </c>
      <c r="AM64" s="134">
        <v>4.9757168829342202</v>
      </c>
      <c r="AN64" s="132">
        <f t="shared" si="8"/>
        <v>102.13861651948336</v>
      </c>
      <c r="AO64" s="134">
        <v>130.71424358836501</v>
      </c>
      <c r="AP64" s="132">
        <f t="shared" si="9"/>
        <v>2686.5969844332012</v>
      </c>
      <c r="AQ64" s="123"/>
      <c r="AR64" s="193">
        <v>199</v>
      </c>
      <c r="AS64" s="135">
        <f t="shared" si="28"/>
        <v>130.71424358836501</v>
      </c>
      <c r="AT64" s="135"/>
      <c r="AU64" s="135"/>
      <c r="AV64" s="164">
        <f t="shared" si="29"/>
        <v>15486</v>
      </c>
      <c r="AW64" s="165">
        <f t="shared" si="30"/>
        <v>24863.170240413456</v>
      </c>
      <c r="AX64" s="7"/>
      <c r="AY64" s="161" t="s">
        <v>15</v>
      </c>
      <c r="AZ64" s="45" t="s">
        <v>91</v>
      </c>
      <c r="BA64" s="45" t="s">
        <v>157</v>
      </c>
      <c r="BB64" s="45" t="s">
        <v>115</v>
      </c>
      <c r="BC64" s="45" t="s">
        <v>129</v>
      </c>
      <c r="BD64" s="45" t="s">
        <v>95</v>
      </c>
      <c r="BE64" s="45">
        <f>IF(BD59="D/S",6,IF(BD59="A/S",7,IF(BD59="N/S",8)))</f>
        <v>8</v>
      </c>
      <c r="BF64" s="46" t="s">
        <v>45</v>
      </c>
      <c r="BG64" s="47" t="s">
        <v>215</v>
      </c>
    </row>
    <row r="65" spans="1:62" ht="12.9" customHeight="1" x14ac:dyDescent="0.25">
      <c r="A65" s="126"/>
      <c r="B65" s="57" t="s">
        <v>28</v>
      </c>
      <c r="C65" s="136">
        <v>9</v>
      </c>
      <c r="D65" s="197">
        <f t="shared" si="0"/>
        <v>166.8</v>
      </c>
      <c r="E65" s="198">
        <f t="shared" si="13"/>
        <v>243</v>
      </c>
      <c r="F65" s="197">
        <f t="shared" si="0"/>
        <v>4503.6000000000004</v>
      </c>
      <c r="G65" s="199">
        <v>11.4955560924791</v>
      </c>
      <c r="H65" s="197">
        <f t="shared" si="0"/>
        <v>316.26354709009905</v>
      </c>
      <c r="I65" s="199">
        <v>297.54487591165599</v>
      </c>
      <c r="J65" s="200">
        <f t="shared" si="1"/>
        <v>8216.0931308280451</v>
      </c>
      <c r="K65" s="136"/>
      <c r="L65" s="132"/>
      <c r="M65" s="133"/>
      <c r="N65" s="132"/>
      <c r="O65" s="134"/>
      <c r="P65" s="132"/>
      <c r="Q65" s="134"/>
      <c r="R65" s="138"/>
      <c r="S65" s="136">
        <v>13</v>
      </c>
      <c r="T65" s="132">
        <f t="shared" si="2"/>
        <v>307.89999999999998</v>
      </c>
      <c r="U65" s="133">
        <f t="shared" si="14"/>
        <v>390</v>
      </c>
      <c r="V65" s="132">
        <f t="shared" si="3"/>
        <v>9237</v>
      </c>
      <c r="W65" s="134">
        <v>18.2061285919727</v>
      </c>
      <c r="X65" s="132">
        <f t="shared" si="4"/>
        <v>541.31576081730032</v>
      </c>
      <c r="Y65" s="134">
        <v>472.77543373753002</v>
      </c>
      <c r="Z65" s="138">
        <f t="shared" si="5"/>
        <v>14062.468416714697</v>
      </c>
      <c r="AA65" s="136">
        <v>0</v>
      </c>
      <c r="AB65" s="132">
        <f t="shared" si="37"/>
        <v>0</v>
      </c>
      <c r="AC65" s="133">
        <f t="shared" si="38"/>
        <v>0</v>
      </c>
      <c r="AD65" s="132">
        <f t="shared" si="39"/>
        <v>0</v>
      </c>
      <c r="AE65" s="134">
        <v>5.3874791752490596</v>
      </c>
      <c r="AF65" s="132">
        <f t="shared" si="40"/>
        <v>31.128455602057564</v>
      </c>
      <c r="AG65" s="134">
        <v>139.87910830936201</v>
      </c>
      <c r="AH65" s="138">
        <f t="shared" si="41"/>
        <v>808.21112639606395</v>
      </c>
      <c r="AI65" s="136">
        <v>0</v>
      </c>
      <c r="AJ65" s="132">
        <f t="shared" si="6"/>
        <v>78.699999999999989</v>
      </c>
      <c r="AK65" s="133">
        <f t="shared" si="15"/>
        <v>0</v>
      </c>
      <c r="AL65" s="132">
        <f t="shared" si="7"/>
        <v>2124.8999999999996</v>
      </c>
      <c r="AM65" s="134">
        <v>0</v>
      </c>
      <c r="AN65" s="132">
        <f t="shared" si="8"/>
        <v>102.13861651948336</v>
      </c>
      <c r="AO65" s="134">
        <v>0</v>
      </c>
      <c r="AP65" s="132">
        <f t="shared" si="9"/>
        <v>2686.5969844332012</v>
      </c>
      <c r="AQ65" s="123"/>
      <c r="AR65" s="193">
        <v>818</v>
      </c>
      <c r="AS65" s="135">
        <f t="shared" si="28"/>
        <v>910.199417958548</v>
      </c>
      <c r="AT65" s="135">
        <f>SUM(AR63:AR65)</f>
        <v>1501</v>
      </c>
      <c r="AU65" s="135">
        <f>SUM(I63:I65,Q63:Q65,Y63:Y65,AG63:AG65,AO63:AO65)</f>
        <v>2008.0989611437599</v>
      </c>
      <c r="AV65" s="164">
        <f t="shared" si="29"/>
        <v>16304</v>
      </c>
      <c r="AW65" s="165">
        <f t="shared" si="30"/>
        <v>25773.369658372008</v>
      </c>
      <c r="AX65" s="7"/>
      <c r="AY65" s="161" t="s">
        <v>106</v>
      </c>
      <c r="AZ65" s="45" t="s">
        <v>92</v>
      </c>
      <c r="BA65" s="45" t="s">
        <v>108</v>
      </c>
      <c r="BB65" s="45" t="s">
        <v>116</v>
      </c>
      <c r="BC65" s="45" t="s">
        <v>130</v>
      </c>
      <c r="BD65" s="45" t="s">
        <v>154</v>
      </c>
      <c r="BE65" s="45"/>
      <c r="BF65" s="46" t="s">
        <v>46</v>
      </c>
      <c r="BG65" s="47" t="s">
        <v>214</v>
      </c>
    </row>
    <row r="66" spans="1:62" ht="12.9" customHeight="1" x14ac:dyDescent="0.25">
      <c r="A66" s="124"/>
      <c r="B66" s="57" t="s">
        <v>15</v>
      </c>
      <c r="C66" s="136">
        <v>9</v>
      </c>
      <c r="D66" s="197">
        <f t="shared" si="0"/>
        <v>175.8</v>
      </c>
      <c r="E66" s="198">
        <f t="shared" si="13"/>
        <v>243</v>
      </c>
      <c r="F66" s="197">
        <f t="shared" si="0"/>
        <v>4746.6000000000004</v>
      </c>
      <c r="G66" s="199">
        <v>11.4955560924791</v>
      </c>
      <c r="H66" s="197">
        <f t="shared" si="0"/>
        <v>327.75910318257814</v>
      </c>
      <c r="I66" s="199">
        <v>297.54487591165599</v>
      </c>
      <c r="J66" s="200">
        <f t="shared" si="1"/>
        <v>8513.6380067397004</v>
      </c>
      <c r="K66" s="136"/>
      <c r="L66" s="132"/>
      <c r="M66" s="133"/>
      <c r="N66" s="132"/>
      <c r="O66" s="134"/>
      <c r="P66" s="132"/>
      <c r="Q66" s="134"/>
      <c r="R66" s="138"/>
      <c r="S66" s="136">
        <v>18</v>
      </c>
      <c r="T66" s="132">
        <f t="shared" si="2"/>
        <v>325.89999999999998</v>
      </c>
      <c r="U66" s="133">
        <f t="shared" si="14"/>
        <v>540</v>
      </c>
      <c r="V66" s="132">
        <f t="shared" si="3"/>
        <v>9777</v>
      </c>
      <c r="W66" s="134">
        <v>18.093436590666499</v>
      </c>
      <c r="X66" s="132">
        <f t="shared" si="4"/>
        <v>559.40919740796676</v>
      </c>
      <c r="Y66" s="134">
        <v>469.89986713110801</v>
      </c>
      <c r="Z66" s="138">
        <f t="shared" si="5"/>
        <v>14532.368283845804</v>
      </c>
      <c r="AA66" s="136">
        <v>0</v>
      </c>
      <c r="AB66" s="132">
        <f t="shared" si="37"/>
        <v>0</v>
      </c>
      <c r="AC66" s="133">
        <f t="shared" si="38"/>
        <v>0</v>
      </c>
      <c r="AD66" s="132">
        <f t="shared" si="39"/>
        <v>0</v>
      </c>
      <c r="AE66" s="134">
        <v>5.3874791752490596</v>
      </c>
      <c r="AF66" s="132">
        <f t="shared" si="40"/>
        <v>36.515934777306626</v>
      </c>
      <c r="AG66" s="134">
        <v>139.87910830936201</v>
      </c>
      <c r="AH66" s="138">
        <f t="shared" si="41"/>
        <v>948.09023470542593</v>
      </c>
      <c r="AI66" s="136">
        <v>0</v>
      </c>
      <c r="AJ66" s="132">
        <f t="shared" si="6"/>
        <v>78.699999999999989</v>
      </c>
      <c r="AK66" s="133">
        <f t="shared" si="15"/>
        <v>0</v>
      </c>
      <c r="AL66" s="132">
        <f t="shared" si="7"/>
        <v>2124.8999999999996</v>
      </c>
      <c r="AM66" s="134">
        <v>0</v>
      </c>
      <c r="AN66" s="132">
        <f t="shared" si="8"/>
        <v>102.13861651948336</v>
      </c>
      <c r="AO66" s="134">
        <v>0</v>
      </c>
      <c r="AP66" s="132">
        <f t="shared" si="9"/>
        <v>2686.5969844332012</v>
      </c>
      <c r="AQ66" s="123"/>
      <c r="AR66" s="193">
        <v>768</v>
      </c>
      <c r="AS66" s="135">
        <f t="shared" si="28"/>
        <v>907.32385135212598</v>
      </c>
      <c r="AT66" s="135"/>
      <c r="AU66" s="135"/>
      <c r="AV66" s="164">
        <f t="shared" si="29"/>
        <v>17072</v>
      </c>
      <c r="AW66" s="165">
        <f t="shared" si="30"/>
        <v>26680.693509724129</v>
      </c>
      <c r="AX66" s="7"/>
      <c r="AY66" s="161" t="s">
        <v>28</v>
      </c>
      <c r="AZ66" s="45" t="s">
        <v>93</v>
      </c>
      <c r="BA66" s="45" t="s">
        <v>109</v>
      </c>
      <c r="BB66" s="45" t="s">
        <v>118</v>
      </c>
      <c r="BC66" s="45" t="s">
        <v>20</v>
      </c>
      <c r="BD66" s="45" t="s">
        <v>155</v>
      </c>
      <c r="BE66" s="45"/>
      <c r="BF66" s="46"/>
      <c r="BG66" s="47" t="s">
        <v>216</v>
      </c>
    </row>
    <row r="67" spans="1:62" ht="15" customHeight="1" x14ac:dyDescent="0.25">
      <c r="A67" s="125">
        <f>A64+1</f>
        <v>41353</v>
      </c>
      <c r="B67" s="57" t="s">
        <v>106</v>
      </c>
      <c r="C67" s="136">
        <v>0</v>
      </c>
      <c r="D67" s="197">
        <f t="shared" si="0"/>
        <v>175.8</v>
      </c>
      <c r="E67" s="198">
        <f t="shared" si="13"/>
        <v>0</v>
      </c>
      <c r="F67" s="197">
        <f t="shared" si="0"/>
        <v>4746.6000000000004</v>
      </c>
      <c r="G67" s="199">
        <v>0</v>
      </c>
      <c r="H67" s="197">
        <f t="shared" si="0"/>
        <v>327.75910318257814</v>
      </c>
      <c r="I67" s="199">
        <v>0</v>
      </c>
      <c r="J67" s="200">
        <f t="shared" si="1"/>
        <v>8513.6380067397004</v>
      </c>
      <c r="K67" s="136"/>
      <c r="L67" s="132"/>
      <c r="M67" s="133"/>
      <c r="N67" s="132"/>
      <c r="O67" s="134"/>
      <c r="P67" s="132"/>
      <c r="Q67" s="134"/>
      <c r="R67" s="138"/>
      <c r="S67" s="136">
        <v>0</v>
      </c>
      <c r="T67" s="132">
        <f t="shared" si="2"/>
        <v>325.89999999999998</v>
      </c>
      <c r="U67" s="133">
        <f t="shared" si="14"/>
        <v>0</v>
      </c>
      <c r="V67" s="132">
        <f t="shared" si="3"/>
        <v>9777</v>
      </c>
      <c r="W67" s="134">
        <v>0</v>
      </c>
      <c r="X67" s="132">
        <f t="shared" si="4"/>
        <v>559.40919740796676</v>
      </c>
      <c r="Y67" s="134">
        <v>0</v>
      </c>
      <c r="Z67" s="138">
        <f t="shared" si="5"/>
        <v>14532.368283845804</v>
      </c>
      <c r="AA67" s="136">
        <v>0</v>
      </c>
      <c r="AB67" s="132">
        <f t="shared" si="37"/>
        <v>0</v>
      </c>
      <c r="AC67" s="133">
        <f t="shared" si="38"/>
        <v>0</v>
      </c>
      <c r="AD67" s="132">
        <f t="shared" si="39"/>
        <v>0</v>
      </c>
      <c r="AE67" s="134">
        <v>0</v>
      </c>
      <c r="AF67" s="132">
        <f t="shared" si="40"/>
        <v>36.515934777306626</v>
      </c>
      <c r="AG67" s="134">
        <v>0</v>
      </c>
      <c r="AH67" s="138">
        <f t="shared" si="41"/>
        <v>948.09023470542593</v>
      </c>
      <c r="AI67" s="136">
        <v>0</v>
      </c>
      <c r="AJ67" s="132">
        <f t="shared" si="6"/>
        <v>78.699999999999989</v>
      </c>
      <c r="AK67" s="133">
        <f t="shared" si="15"/>
        <v>0</v>
      </c>
      <c r="AL67" s="132">
        <f t="shared" si="7"/>
        <v>2124.8999999999996</v>
      </c>
      <c r="AM67" s="134">
        <v>4.9757168829342202</v>
      </c>
      <c r="AN67" s="132">
        <f t="shared" si="8"/>
        <v>107.11433340241759</v>
      </c>
      <c r="AO67" s="134">
        <v>130.71424358836501</v>
      </c>
      <c r="AP67" s="132">
        <f t="shared" si="9"/>
        <v>2817.3112280215664</v>
      </c>
      <c r="AQ67" s="123"/>
      <c r="AR67" s="193">
        <v>0</v>
      </c>
      <c r="AS67" s="135">
        <f t="shared" si="28"/>
        <v>130.71424358836501</v>
      </c>
      <c r="AT67" s="135"/>
      <c r="AU67" s="135"/>
      <c r="AV67" s="164">
        <f t="shared" si="29"/>
        <v>17072</v>
      </c>
      <c r="AW67" s="165">
        <f t="shared" si="30"/>
        <v>26811.407753312495</v>
      </c>
      <c r="AX67" s="7"/>
      <c r="AY67" s="161"/>
      <c r="AZ67" s="45" t="s">
        <v>94</v>
      </c>
      <c r="BA67" s="45" t="s">
        <v>110</v>
      </c>
      <c r="BB67" s="45" t="s">
        <v>118</v>
      </c>
      <c r="BC67" s="45" t="s">
        <v>31</v>
      </c>
      <c r="BD67" s="45" t="s">
        <v>96</v>
      </c>
      <c r="BE67" s="45"/>
      <c r="BF67" s="46"/>
      <c r="BG67" s="47" t="s">
        <v>217</v>
      </c>
    </row>
    <row r="68" spans="1:62" ht="15" customHeight="1" x14ac:dyDescent="0.25">
      <c r="A68" s="126"/>
      <c r="B68" s="57" t="s">
        <v>28</v>
      </c>
      <c r="C68" s="136">
        <v>1</v>
      </c>
      <c r="D68" s="197">
        <f t="shared" si="0"/>
        <v>176.8</v>
      </c>
      <c r="E68" s="198">
        <f t="shared" si="13"/>
        <v>27</v>
      </c>
      <c r="F68" s="197">
        <f t="shared" si="0"/>
        <v>4773.6000000000004</v>
      </c>
      <c r="G68" s="199">
        <v>11.4955560924791</v>
      </c>
      <c r="H68" s="197">
        <f t="shared" si="0"/>
        <v>339.25465927505724</v>
      </c>
      <c r="I68" s="199">
        <v>297.54487591165599</v>
      </c>
      <c r="J68" s="200">
        <f t="shared" si="1"/>
        <v>8811.1828826513556</v>
      </c>
      <c r="K68" s="136"/>
      <c r="L68" s="132"/>
      <c r="M68" s="133"/>
      <c r="N68" s="132"/>
      <c r="O68" s="134"/>
      <c r="P68" s="132"/>
      <c r="Q68" s="134"/>
      <c r="R68" s="138"/>
      <c r="S68" s="136">
        <v>11</v>
      </c>
      <c r="T68" s="132">
        <f t="shared" si="2"/>
        <v>336.9</v>
      </c>
      <c r="U68" s="133">
        <f t="shared" si="14"/>
        <v>330</v>
      </c>
      <c r="V68" s="132">
        <f t="shared" si="3"/>
        <v>10107</v>
      </c>
      <c r="W68" s="134">
        <v>9.6887002306613201</v>
      </c>
      <c r="X68" s="132">
        <f t="shared" si="4"/>
        <v>569.09789763862807</v>
      </c>
      <c r="Y68" s="134">
        <v>251.62267699931701</v>
      </c>
      <c r="Z68" s="138">
        <f t="shared" si="5"/>
        <v>14783.990960845122</v>
      </c>
      <c r="AA68" s="136">
        <v>0</v>
      </c>
      <c r="AB68" s="132">
        <f t="shared" si="37"/>
        <v>0</v>
      </c>
      <c r="AC68" s="133">
        <f t="shared" si="38"/>
        <v>0</v>
      </c>
      <c r="AD68" s="132">
        <f t="shared" si="39"/>
        <v>0</v>
      </c>
      <c r="AE68" s="134">
        <v>5.3874791752490596</v>
      </c>
      <c r="AF68" s="132">
        <f t="shared" si="40"/>
        <v>41.903413952555688</v>
      </c>
      <c r="AG68" s="134">
        <v>139.87910830936201</v>
      </c>
      <c r="AH68" s="138">
        <f t="shared" si="41"/>
        <v>1087.9693430147879</v>
      </c>
      <c r="AI68" s="136">
        <v>0</v>
      </c>
      <c r="AJ68" s="132">
        <f t="shared" si="6"/>
        <v>78.699999999999989</v>
      </c>
      <c r="AK68" s="133">
        <f t="shared" si="15"/>
        <v>0</v>
      </c>
      <c r="AL68" s="132">
        <f t="shared" si="7"/>
        <v>2124.8999999999996</v>
      </c>
      <c r="AM68" s="134">
        <v>0</v>
      </c>
      <c r="AN68" s="132">
        <f t="shared" si="8"/>
        <v>107.11433340241759</v>
      </c>
      <c r="AO68" s="134">
        <v>0</v>
      </c>
      <c r="AP68" s="132">
        <f t="shared" si="9"/>
        <v>2817.3112280215664</v>
      </c>
      <c r="AQ68" s="123"/>
      <c r="AR68" s="193">
        <v>695</v>
      </c>
      <c r="AS68" s="135">
        <f t="shared" si="28"/>
        <v>689.04666122033495</v>
      </c>
      <c r="AT68" s="135">
        <f>SUM(AR66:AR68)</f>
        <v>1463</v>
      </c>
      <c r="AU68" s="135">
        <f>SUM(I66:I68,Q66:Q68,Y66:Y68,AG66:AG68,AO66:AO68)</f>
        <v>1727.0847561608259</v>
      </c>
      <c r="AV68" s="164">
        <f t="shared" si="29"/>
        <v>17767</v>
      </c>
      <c r="AW68" s="165">
        <f t="shared" si="30"/>
        <v>27500.454414532833</v>
      </c>
      <c r="AX68" s="7"/>
      <c r="AY68" s="161"/>
      <c r="AZ68" s="45" t="s">
        <v>105</v>
      </c>
      <c r="BA68" s="45" t="s">
        <v>111</v>
      </c>
      <c r="BB68" s="45" t="s">
        <v>119</v>
      </c>
      <c r="BC68" s="45" t="s">
        <v>33</v>
      </c>
      <c r="BD68" s="45" t="s">
        <v>156</v>
      </c>
      <c r="BE68" s="45"/>
      <c r="BF68" s="46"/>
      <c r="BG68" s="47" t="s">
        <v>218</v>
      </c>
    </row>
    <row r="69" spans="1:62" ht="12.9" customHeight="1" x14ac:dyDescent="0.25">
      <c r="A69" s="124"/>
      <c r="B69" s="57" t="s">
        <v>15</v>
      </c>
      <c r="C69" s="136">
        <v>0</v>
      </c>
      <c r="D69" s="197">
        <f t="shared" si="0"/>
        <v>176.8</v>
      </c>
      <c r="E69" s="198">
        <f t="shared" si="13"/>
        <v>0</v>
      </c>
      <c r="F69" s="197">
        <f t="shared" si="0"/>
        <v>4773.6000000000004</v>
      </c>
      <c r="G69" s="199">
        <v>11.22488507547</v>
      </c>
      <c r="H69" s="197">
        <f t="shared" si="0"/>
        <v>350.47954435052725</v>
      </c>
      <c r="I69" s="199">
        <v>290.57948562311998</v>
      </c>
      <c r="J69" s="200">
        <f t="shared" si="1"/>
        <v>9101.7623682744761</v>
      </c>
      <c r="K69" s="136"/>
      <c r="L69" s="132"/>
      <c r="M69" s="133"/>
      <c r="N69" s="132"/>
      <c r="O69" s="134"/>
      <c r="P69" s="132"/>
      <c r="Q69" s="134"/>
      <c r="R69" s="138"/>
      <c r="S69" s="136">
        <v>0</v>
      </c>
      <c r="T69" s="132">
        <f t="shared" si="2"/>
        <v>336.9</v>
      </c>
      <c r="U69" s="133">
        <f t="shared" si="14"/>
        <v>0</v>
      </c>
      <c r="V69" s="132">
        <f t="shared" si="3"/>
        <v>10107</v>
      </c>
      <c r="W69" s="134">
        <v>2.2657587454068602</v>
      </c>
      <c r="X69" s="132">
        <f t="shared" si="4"/>
        <v>571.36365638403493</v>
      </c>
      <c r="Y69" s="134">
        <v>58.916802137576397</v>
      </c>
      <c r="Z69" s="138">
        <f t="shared" si="5"/>
        <v>14842.907762982699</v>
      </c>
      <c r="AA69" s="136">
        <v>0</v>
      </c>
      <c r="AB69" s="132">
        <f t="shared" si="37"/>
        <v>0</v>
      </c>
      <c r="AC69" s="133">
        <f t="shared" si="38"/>
        <v>0</v>
      </c>
      <c r="AD69" s="132">
        <f t="shared" si="39"/>
        <v>0</v>
      </c>
      <c r="AE69" s="134">
        <v>5.3874791752490596</v>
      </c>
      <c r="AF69" s="132">
        <f t="shared" si="40"/>
        <v>47.29089312780475</v>
      </c>
      <c r="AG69" s="134">
        <v>139.87910830936201</v>
      </c>
      <c r="AH69" s="138">
        <f t="shared" si="41"/>
        <v>1227.8484513241499</v>
      </c>
      <c r="AI69" s="136">
        <v>0</v>
      </c>
      <c r="AJ69" s="132">
        <f t="shared" si="6"/>
        <v>78.699999999999989</v>
      </c>
      <c r="AK69" s="133">
        <f t="shared" si="15"/>
        <v>0</v>
      </c>
      <c r="AL69" s="132">
        <f t="shared" si="7"/>
        <v>2124.8999999999996</v>
      </c>
      <c r="AM69" s="134">
        <v>0</v>
      </c>
      <c r="AN69" s="132">
        <f t="shared" si="8"/>
        <v>107.11433340241759</v>
      </c>
      <c r="AO69" s="134">
        <v>0</v>
      </c>
      <c r="AP69" s="132">
        <f t="shared" si="9"/>
        <v>2817.3112280215664</v>
      </c>
      <c r="AQ69" s="123"/>
      <c r="AR69" s="193">
        <v>0</v>
      </c>
      <c r="AS69" s="135">
        <f t="shared" si="28"/>
        <v>489.3753960700584</v>
      </c>
      <c r="AT69" s="135"/>
      <c r="AU69" s="135"/>
      <c r="AV69" s="164">
        <f t="shared" si="29"/>
        <v>17767</v>
      </c>
      <c r="AW69" s="165">
        <f t="shared" si="30"/>
        <v>27989.829810602889</v>
      </c>
      <c r="AX69" s="7"/>
      <c r="AY69" s="161"/>
      <c r="AZ69" s="45" t="s">
        <v>206</v>
      </c>
      <c r="BA69" s="45" t="s">
        <v>112</v>
      </c>
      <c r="BB69" s="45" t="s">
        <v>120</v>
      </c>
      <c r="BC69" s="45" t="s">
        <v>131</v>
      </c>
      <c r="BD69" s="45" t="s">
        <v>132</v>
      </c>
      <c r="BE69" s="45"/>
      <c r="BF69" s="46"/>
      <c r="BG69" s="47" t="s">
        <v>219</v>
      </c>
    </row>
    <row r="70" spans="1:62" ht="12.9" customHeight="1" x14ac:dyDescent="0.25">
      <c r="A70" s="125">
        <f>A67+1</f>
        <v>41354</v>
      </c>
      <c r="B70" s="57" t="s">
        <v>106</v>
      </c>
      <c r="C70" s="136">
        <v>0</v>
      </c>
      <c r="D70" s="197">
        <f t="shared" si="0"/>
        <v>176.8</v>
      </c>
      <c r="E70" s="198">
        <f t="shared" si="13"/>
        <v>0</v>
      </c>
      <c r="F70" s="197">
        <f t="shared" si="0"/>
        <v>4773.6000000000004</v>
      </c>
      <c r="G70" s="199">
        <v>0</v>
      </c>
      <c r="H70" s="197">
        <f t="shared" si="0"/>
        <v>350.47954435052725</v>
      </c>
      <c r="I70" s="199">
        <v>0</v>
      </c>
      <c r="J70" s="200">
        <f t="shared" si="1"/>
        <v>9101.7623682744761</v>
      </c>
      <c r="K70" s="136"/>
      <c r="L70" s="132"/>
      <c r="M70" s="133"/>
      <c r="N70" s="132"/>
      <c r="O70" s="134"/>
      <c r="P70" s="132"/>
      <c r="Q70" s="134"/>
      <c r="R70" s="138"/>
      <c r="S70" s="136">
        <v>0</v>
      </c>
      <c r="T70" s="132">
        <f t="shared" si="2"/>
        <v>336.9</v>
      </c>
      <c r="U70" s="133">
        <f t="shared" si="14"/>
        <v>0</v>
      </c>
      <c r="V70" s="132">
        <f t="shared" si="3"/>
        <v>10107</v>
      </c>
      <c r="W70" s="134">
        <v>0</v>
      </c>
      <c r="X70" s="132">
        <f t="shared" si="4"/>
        <v>571.36365638403493</v>
      </c>
      <c r="Y70" s="134">
        <v>0</v>
      </c>
      <c r="Z70" s="138">
        <f t="shared" si="5"/>
        <v>14842.907762982699</v>
      </c>
      <c r="AA70" s="136">
        <v>0</v>
      </c>
      <c r="AB70" s="132">
        <f t="shared" si="37"/>
        <v>0</v>
      </c>
      <c r="AC70" s="133">
        <f t="shared" si="38"/>
        <v>0</v>
      </c>
      <c r="AD70" s="132">
        <f t="shared" si="39"/>
        <v>0</v>
      </c>
      <c r="AE70" s="134">
        <v>0</v>
      </c>
      <c r="AF70" s="132">
        <f t="shared" si="40"/>
        <v>47.29089312780475</v>
      </c>
      <c r="AG70" s="134">
        <v>0</v>
      </c>
      <c r="AH70" s="138">
        <f t="shared" si="41"/>
        <v>1227.8484513241499</v>
      </c>
      <c r="AI70" s="136">
        <v>0</v>
      </c>
      <c r="AJ70" s="132">
        <f t="shared" si="6"/>
        <v>78.699999999999989</v>
      </c>
      <c r="AK70" s="133">
        <f t="shared" si="15"/>
        <v>0</v>
      </c>
      <c r="AL70" s="132">
        <f t="shared" si="7"/>
        <v>2124.8999999999996</v>
      </c>
      <c r="AM70" s="134">
        <v>4.9757168829342202</v>
      </c>
      <c r="AN70" s="132">
        <f t="shared" si="8"/>
        <v>112.09005028535181</v>
      </c>
      <c r="AO70" s="134">
        <v>130.71424358836501</v>
      </c>
      <c r="AP70" s="132">
        <f t="shared" si="9"/>
        <v>2948.0254716099316</v>
      </c>
      <c r="AQ70" s="123"/>
      <c r="AR70" s="193">
        <v>0</v>
      </c>
      <c r="AS70" s="135">
        <f t="shared" si="28"/>
        <v>130.71424358836501</v>
      </c>
      <c r="AT70" s="135"/>
      <c r="AU70" s="135"/>
      <c r="AV70" s="164">
        <f t="shared" si="29"/>
        <v>17767</v>
      </c>
      <c r="AW70" s="165">
        <f t="shared" si="30"/>
        <v>28120.544054191254</v>
      </c>
      <c r="AX70" s="7"/>
      <c r="AY70" s="161"/>
      <c r="AZ70" s="162"/>
      <c r="BA70" s="45" t="s">
        <v>158</v>
      </c>
      <c r="BB70" s="45" t="s">
        <v>121</v>
      </c>
      <c r="BC70" s="45"/>
      <c r="BD70" s="45"/>
      <c r="BE70" s="162"/>
      <c r="BF70" s="46"/>
      <c r="BG70" s="47" t="s">
        <v>220</v>
      </c>
    </row>
    <row r="71" spans="1:62" ht="12.9" customHeight="1" x14ac:dyDescent="0.25">
      <c r="A71" s="126"/>
      <c r="B71" s="57" t="s">
        <v>28</v>
      </c>
      <c r="C71" s="136">
        <v>6</v>
      </c>
      <c r="D71" s="197">
        <f t="shared" si="0"/>
        <v>182.8</v>
      </c>
      <c r="E71" s="198">
        <f t="shared" si="13"/>
        <v>162</v>
      </c>
      <c r="F71" s="197">
        <f t="shared" si="0"/>
        <v>4935.6000000000004</v>
      </c>
      <c r="G71" s="199">
        <v>9.5698334418213804</v>
      </c>
      <c r="H71" s="197">
        <f t="shared" si="0"/>
        <v>360.04937779234865</v>
      </c>
      <c r="I71" s="199">
        <v>247.988739471477</v>
      </c>
      <c r="J71" s="200">
        <f t="shared" si="1"/>
        <v>9349.751107745953</v>
      </c>
      <c r="K71" s="136"/>
      <c r="L71" s="132"/>
      <c r="M71" s="133"/>
      <c r="N71" s="132"/>
      <c r="O71" s="134"/>
      <c r="P71" s="132"/>
      <c r="Q71" s="134"/>
      <c r="R71" s="138"/>
      <c r="S71" s="136">
        <v>11</v>
      </c>
      <c r="T71" s="132">
        <f t="shared" si="2"/>
        <v>347.9</v>
      </c>
      <c r="U71" s="133">
        <f t="shared" si="14"/>
        <v>330</v>
      </c>
      <c r="V71" s="132">
        <f t="shared" si="3"/>
        <v>10437</v>
      </c>
      <c r="W71" s="134">
        <v>17.271452887065301</v>
      </c>
      <c r="X71" s="132">
        <f t="shared" si="4"/>
        <v>588.63510927110019</v>
      </c>
      <c r="Y71" s="134">
        <v>449.11170460603103</v>
      </c>
      <c r="Z71" s="138">
        <f t="shared" si="5"/>
        <v>15292.019467588731</v>
      </c>
      <c r="AA71" s="136">
        <v>0</v>
      </c>
      <c r="AB71" s="132">
        <f t="shared" si="37"/>
        <v>0</v>
      </c>
      <c r="AC71" s="133">
        <f t="shared" si="38"/>
        <v>0</v>
      </c>
      <c r="AD71" s="132">
        <f t="shared" si="39"/>
        <v>0</v>
      </c>
      <c r="AE71" s="134">
        <v>5.3874791752490596</v>
      </c>
      <c r="AF71" s="132">
        <f t="shared" si="40"/>
        <v>52.678372303053813</v>
      </c>
      <c r="AG71" s="134">
        <v>139.87910830936201</v>
      </c>
      <c r="AH71" s="138">
        <f t="shared" si="41"/>
        <v>1367.7275596335119</v>
      </c>
      <c r="AI71" s="136">
        <v>0</v>
      </c>
      <c r="AJ71" s="132">
        <f t="shared" si="6"/>
        <v>78.699999999999989</v>
      </c>
      <c r="AK71" s="133">
        <f t="shared" si="15"/>
        <v>0</v>
      </c>
      <c r="AL71" s="132">
        <f t="shared" si="7"/>
        <v>2124.8999999999996</v>
      </c>
      <c r="AM71" s="134">
        <v>0</v>
      </c>
      <c r="AN71" s="132">
        <f t="shared" si="8"/>
        <v>112.09005028535181</v>
      </c>
      <c r="AO71" s="134">
        <v>0</v>
      </c>
      <c r="AP71" s="132">
        <f t="shared" si="9"/>
        <v>2948.0254716099316</v>
      </c>
      <c r="AQ71" s="123"/>
      <c r="AR71" s="193">
        <v>439</v>
      </c>
      <c r="AS71" s="135">
        <f t="shared" si="28"/>
        <v>836.97955238686995</v>
      </c>
      <c r="AT71" s="135">
        <f>SUM(AR69:AR71)</f>
        <v>439</v>
      </c>
      <c r="AU71" s="135">
        <f>SUM(I69:I71,Q69:Q71,Y69:Y71,AG69:AG71,AO69:AO71)</f>
        <v>1457.0691920452934</v>
      </c>
      <c r="AV71" s="164">
        <f t="shared" si="29"/>
        <v>18206</v>
      </c>
      <c r="AW71" s="165">
        <f t="shared" si="30"/>
        <v>28957.523606578128</v>
      </c>
      <c r="AX71" s="7"/>
      <c r="AY71" s="161"/>
      <c r="AZ71" s="45"/>
      <c r="BA71" s="45"/>
      <c r="BB71" s="45" t="s">
        <v>117</v>
      </c>
      <c r="BC71" s="45"/>
      <c r="BD71" s="45"/>
      <c r="BE71" s="45"/>
      <c r="BF71" s="46"/>
      <c r="BG71" s="47" t="s">
        <v>221</v>
      </c>
      <c r="BH71" s="1"/>
      <c r="BI71" s="1"/>
    </row>
    <row r="72" spans="1:62" ht="12.9" customHeight="1" x14ac:dyDescent="0.25">
      <c r="A72" s="124"/>
      <c r="B72" s="57" t="s">
        <v>15</v>
      </c>
      <c r="C72" s="136">
        <v>8</v>
      </c>
      <c r="D72" s="197">
        <f t="shared" si="0"/>
        <v>190.8</v>
      </c>
      <c r="E72" s="198">
        <f t="shared" si="13"/>
        <v>216</v>
      </c>
      <c r="F72" s="197">
        <f t="shared" si="0"/>
        <v>5151.6000000000004</v>
      </c>
      <c r="G72" s="199">
        <v>9.5698334418213804</v>
      </c>
      <c r="H72" s="197">
        <f t="shared" si="0"/>
        <v>369.61921123417005</v>
      </c>
      <c r="I72" s="199">
        <v>247.988739471477</v>
      </c>
      <c r="J72" s="200">
        <f t="shared" si="1"/>
        <v>9597.73984721743</v>
      </c>
      <c r="K72" s="136"/>
      <c r="L72" s="132"/>
      <c r="M72" s="133"/>
      <c r="N72" s="132"/>
      <c r="O72" s="134"/>
      <c r="P72" s="132"/>
      <c r="Q72" s="134"/>
      <c r="R72" s="138"/>
      <c r="S72" s="136">
        <v>13</v>
      </c>
      <c r="T72" s="132">
        <f t="shared" si="2"/>
        <v>360.9</v>
      </c>
      <c r="U72" s="133">
        <f t="shared" si="14"/>
        <v>390</v>
      </c>
      <c r="V72" s="132">
        <f t="shared" si="3"/>
        <v>10827</v>
      </c>
      <c r="W72" s="134">
        <v>17.271452887065301</v>
      </c>
      <c r="X72" s="132">
        <f t="shared" si="4"/>
        <v>605.90656215816546</v>
      </c>
      <c r="Y72" s="134">
        <v>449.11170460603103</v>
      </c>
      <c r="Z72" s="138">
        <f t="shared" si="5"/>
        <v>15741.131172194762</v>
      </c>
      <c r="AA72" s="136">
        <v>0</v>
      </c>
      <c r="AB72" s="132">
        <f t="shared" si="37"/>
        <v>0</v>
      </c>
      <c r="AC72" s="133">
        <f t="shared" si="38"/>
        <v>0</v>
      </c>
      <c r="AD72" s="132">
        <f t="shared" si="39"/>
        <v>0</v>
      </c>
      <c r="AE72" s="134">
        <v>5.3874791752490596</v>
      </c>
      <c r="AF72" s="132">
        <f t="shared" si="40"/>
        <v>58.065851478302875</v>
      </c>
      <c r="AG72" s="134">
        <v>139.87910830936201</v>
      </c>
      <c r="AH72" s="138">
        <f t="shared" si="41"/>
        <v>1507.6066679428739</v>
      </c>
      <c r="AI72" s="136">
        <v>0</v>
      </c>
      <c r="AJ72" s="132">
        <f t="shared" si="6"/>
        <v>78.699999999999989</v>
      </c>
      <c r="AK72" s="133">
        <f t="shared" si="15"/>
        <v>0</v>
      </c>
      <c r="AL72" s="132">
        <f t="shared" si="7"/>
        <v>2124.8999999999996</v>
      </c>
      <c r="AM72" s="134">
        <v>0</v>
      </c>
      <c r="AN72" s="132">
        <f t="shared" si="8"/>
        <v>112.09005028535181</v>
      </c>
      <c r="AO72" s="134">
        <v>0</v>
      </c>
      <c r="AP72" s="132">
        <f t="shared" si="9"/>
        <v>2948.0254716099316</v>
      </c>
      <c r="AQ72" s="123"/>
      <c r="AR72" s="193">
        <v>714</v>
      </c>
      <c r="AS72" s="135">
        <f t="shared" si="28"/>
        <v>836.97955238686995</v>
      </c>
      <c r="AT72" s="135"/>
      <c r="AU72" s="135"/>
      <c r="AV72" s="164">
        <f t="shared" si="29"/>
        <v>18920</v>
      </c>
      <c r="AW72" s="165">
        <f t="shared" si="30"/>
        <v>29794.503158964995</v>
      </c>
      <c r="AX72" s="7"/>
      <c r="AY72" s="161"/>
      <c r="AZ72" s="45"/>
      <c r="BA72" s="45"/>
      <c r="BB72" s="45" t="s">
        <v>122</v>
      </c>
      <c r="BC72" s="45"/>
      <c r="BD72" s="45"/>
      <c r="BE72" s="45"/>
      <c r="BF72" s="45"/>
      <c r="BG72" s="47" t="s">
        <v>50</v>
      </c>
      <c r="BH72" s="1"/>
      <c r="BI72" s="1"/>
    </row>
    <row r="73" spans="1:62" ht="12.9" customHeight="1" x14ac:dyDescent="0.25">
      <c r="A73" s="125">
        <f>A70+1</f>
        <v>41355</v>
      </c>
      <c r="B73" s="57" t="s">
        <v>106</v>
      </c>
      <c r="C73" s="136">
        <v>3</v>
      </c>
      <c r="D73" s="197">
        <f t="shared" ref="D73:D101" si="42">IF(C73="",#N/A,D72+C73)</f>
        <v>193.8</v>
      </c>
      <c r="E73" s="198">
        <f t="shared" si="13"/>
        <v>81</v>
      </c>
      <c r="F73" s="197">
        <f t="shared" ref="F73:F101" si="43">IF(E73="",#N/A,F72+E73)</f>
        <v>5232.6000000000004</v>
      </c>
      <c r="G73" s="199">
        <v>9.5698334418213804</v>
      </c>
      <c r="H73" s="197">
        <f t="shared" ref="H73:H101" si="44">IF(G73="",#N/A,H72+G73)</f>
        <v>379.18904467599145</v>
      </c>
      <c r="I73" s="199">
        <v>247.988739471477</v>
      </c>
      <c r="J73" s="200">
        <f t="shared" ref="J73:J101" si="45">IF(I73="",#N/A,J72+I73)</f>
        <v>9845.7285866889069</v>
      </c>
      <c r="K73" s="136"/>
      <c r="L73" s="132"/>
      <c r="M73" s="133"/>
      <c r="N73" s="132"/>
      <c r="O73" s="134"/>
      <c r="P73" s="132"/>
      <c r="Q73" s="134"/>
      <c r="R73" s="138"/>
      <c r="S73" s="136">
        <v>8</v>
      </c>
      <c r="T73" s="132">
        <f t="shared" ref="T73:T101" si="46">IF(S73="",#N/A,T72+S73)</f>
        <v>368.9</v>
      </c>
      <c r="U73" s="133">
        <f t="shared" si="14"/>
        <v>240</v>
      </c>
      <c r="V73" s="132">
        <f t="shared" ref="V73:V101" si="47">IF(U73="",#N/A,V72+U73)</f>
        <v>11067</v>
      </c>
      <c r="W73" s="134">
        <v>16.186611258726</v>
      </c>
      <c r="X73" s="132">
        <f t="shared" ref="X73:X101" si="48">IF(W73="",#N/A,X72+W73)</f>
        <v>622.09317341689143</v>
      </c>
      <c r="Y73" s="134">
        <v>420.53471119307602</v>
      </c>
      <c r="Z73" s="138">
        <f t="shared" ref="Z73:Z101" si="49">IF(Y73="",#N/A,Z72+Y73)</f>
        <v>16161.665883387839</v>
      </c>
      <c r="AA73" s="136">
        <v>0</v>
      </c>
      <c r="AB73" s="132">
        <f t="shared" ref="AB73:AB101" si="50">IF(AA73="",#N/A,AB72+AA73)</f>
        <v>0</v>
      </c>
      <c r="AC73" s="133">
        <f t="shared" si="38"/>
        <v>0</v>
      </c>
      <c r="AD73" s="132">
        <f t="shared" ref="AD73:AD101" si="51">IF(AC73="",#N/A,AD72+AC73)</f>
        <v>0</v>
      </c>
      <c r="AE73" s="134">
        <v>5.3874791752490596</v>
      </c>
      <c r="AF73" s="132">
        <f t="shared" ref="AF73:AF101" si="52">IF(AE73="",#N/A,AF72+AE73)</f>
        <v>63.453330653551937</v>
      </c>
      <c r="AG73" s="134">
        <v>139.87910830936201</v>
      </c>
      <c r="AH73" s="138">
        <f t="shared" ref="AH73:AH101" si="53">IF(AG73="",#N/A,AH72+AG73)</f>
        <v>1647.4857762522358</v>
      </c>
      <c r="AI73" s="136">
        <v>0</v>
      </c>
      <c r="AJ73" s="132">
        <f t="shared" ref="AJ73:AJ101" si="54">IF(AI73="",#N/A,AJ72+AI73)</f>
        <v>78.699999999999989</v>
      </c>
      <c r="AK73" s="133">
        <f t="shared" si="15"/>
        <v>0</v>
      </c>
      <c r="AL73" s="132">
        <f t="shared" ref="AL73:AL101" si="55">IF(AK73="",#N/A,AL72+AK73)</f>
        <v>2124.8999999999996</v>
      </c>
      <c r="AM73" s="134">
        <v>0</v>
      </c>
      <c r="AN73" s="132">
        <f t="shared" ref="AN73:AN101" si="56">IF(AM73="",#N/A,AN72+AM73)</f>
        <v>112.09005028535181</v>
      </c>
      <c r="AO73" s="134">
        <v>0</v>
      </c>
      <c r="AP73" s="132">
        <f t="shared" ref="AP73:AP101" si="57">IF(AO73="",#N/A,AP72+AO73)</f>
        <v>2948.0254716099316</v>
      </c>
      <c r="AQ73" s="123"/>
      <c r="AR73" s="193">
        <v>326</v>
      </c>
      <c r="AS73" s="135">
        <f t="shared" ref="AS73:AS101" si="58">I73+Q73+Y73+AG73+AO73</f>
        <v>808.40255897391501</v>
      </c>
      <c r="AT73" s="135"/>
      <c r="AU73" s="135"/>
      <c r="AV73" s="164">
        <f t="shared" ref="AV73:AV101" si="59">IF(AR73="",#N/A,AR73+AV72)</f>
        <v>19246</v>
      </c>
      <c r="AW73" s="165">
        <f t="shared" ref="AW73:AW101" si="60">J73+R73+Z73+AH73+AP73</f>
        <v>30602.905717938913</v>
      </c>
      <c r="AX73" s="7"/>
      <c r="AY73" s="161"/>
      <c r="AZ73" s="45"/>
      <c r="BA73" s="45"/>
      <c r="BB73" s="45" t="s">
        <v>159</v>
      </c>
      <c r="BC73" s="45"/>
      <c r="BD73" s="45"/>
      <c r="BE73" s="45"/>
      <c r="BF73" s="45"/>
      <c r="BG73" s="47" t="s">
        <v>222</v>
      </c>
      <c r="BH73" s="1"/>
      <c r="BI73" s="1"/>
    </row>
    <row r="74" spans="1:62" ht="12.9" customHeight="1" x14ac:dyDescent="0.25">
      <c r="A74" s="126"/>
      <c r="B74" s="57" t="s">
        <v>28</v>
      </c>
      <c r="C74" s="136">
        <v>0</v>
      </c>
      <c r="D74" s="197">
        <f t="shared" si="42"/>
        <v>193.8</v>
      </c>
      <c r="E74" s="198">
        <f t="shared" ref="E74:E101" si="61">IF(C74="",#N/A,C74*$C$104)</f>
        <v>0</v>
      </c>
      <c r="F74" s="197">
        <f t="shared" si="43"/>
        <v>5232.6000000000004</v>
      </c>
      <c r="G74" s="199">
        <v>0</v>
      </c>
      <c r="H74" s="197">
        <f t="shared" si="44"/>
        <v>379.18904467599145</v>
      </c>
      <c r="I74" s="199">
        <v>0</v>
      </c>
      <c r="J74" s="200">
        <f t="shared" si="45"/>
        <v>9845.7285866889069</v>
      </c>
      <c r="K74" s="136"/>
      <c r="L74" s="132"/>
      <c r="M74" s="133"/>
      <c r="N74" s="132"/>
      <c r="O74" s="134"/>
      <c r="P74" s="132"/>
      <c r="Q74" s="134"/>
      <c r="R74" s="138"/>
      <c r="S74" s="136">
        <v>0</v>
      </c>
      <c r="T74" s="132">
        <f t="shared" si="46"/>
        <v>368.9</v>
      </c>
      <c r="U74" s="133">
        <f t="shared" ref="U74:U101" si="62">IF(S74="",#N/A,S74*$S$104)</f>
        <v>0</v>
      </c>
      <c r="V74" s="132">
        <f t="shared" si="47"/>
        <v>11067</v>
      </c>
      <c r="W74" s="134">
        <v>0</v>
      </c>
      <c r="X74" s="132">
        <f t="shared" si="48"/>
        <v>622.09317341689143</v>
      </c>
      <c r="Y74" s="134">
        <v>0</v>
      </c>
      <c r="Z74" s="138">
        <f t="shared" si="49"/>
        <v>16161.665883387839</v>
      </c>
      <c r="AA74" s="136">
        <v>0</v>
      </c>
      <c r="AB74" s="132">
        <f t="shared" si="50"/>
        <v>0</v>
      </c>
      <c r="AC74" s="133">
        <f t="shared" ref="AC74:AC101" si="63">IF(AA74="",#N/A,AA74*$S$104)</f>
        <v>0</v>
      </c>
      <c r="AD74" s="132">
        <f t="shared" si="51"/>
        <v>0</v>
      </c>
      <c r="AE74" s="134">
        <v>0</v>
      </c>
      <c r="AF74" s="132">
        <f t="shared" si="52"/>
        <v>63.453330653551937</v>
      </c>
      <c r="AG74" s="134">
        <v>0</v>
      </c>
      <c r="AH74" s="138">
        <f t="shared" si="53"/>
        <v>1647.4857762522358</v>
      </c>
      <c r="AI74" s="136">
        <v>0</v>
      </c>
      <c r="AJ74" s="132">
        <f t="shared" si="54"/>
        <v>78.699999999999989</v>
      </c>
      <c r="AK74" s="133">
        <f t="shared" ref="AK74:AK101" si="64">IF(AI74="",#N/A,AI74*$C$104)</f>
        <v>0</v>
      </c>
      <c r="AL74" s="132">
        <f t="shared" si="55"/>
        <v>2124.8999999999996</v>
      </c>
      <c r="AM74" s="134">
        <v>4.9757168829342202</v>
      </c>
      <c r="AN74" s="132">
        <f t="shared" si="56"/>
        <v>117.06576716828603</v>
      </c>
      <c r="AO74" s="134">
        <v>130.71424358836501</v>
      </c>
      <c r="AP74" s="132">
        <f t="shared" si="57"/>
        <v>3078.7397151982968</v>
      </c>
      <c r="AQ74" s="123"/>
      <c r="AR74" s="193">
        <v>0</v>
      </c>
      <c r="AS74" s="135">
        <f t="shared" si="58"/>
        <v>130.71424358836501</v>
      </c>
      <c r="AT74" s="135">
        <f>SUM(AR72:AR74)</f>
        <v>1040</v>
      </c>
      <c r="AU74" s="135">
        <f>SUM(I72:I74,Q72:Q74,Y72:Y74,AG72:AG74,AO72:AO74)</f>
        <v>1776.0963549491501</v>
      </c>
      <c r="AV74" s="164">
        <f t="shared" si="59"/>
        <v>19246</v>
      </c>
      <c r="AW74" s="165">
        <f t="shared" si="60"/>
        <v>30733.619961527278</v>
      </c>
      <c r="AX74" s="7"/>
      <c r="AY74" s="161"/>
      <c r="AZ74" s="45"/>
      <c r="BA74" s="45"/>
      <c r="BB74" s="45"/>
      <c r="BC74" s="45"/>
      <c r="BD74" s="45"/>
      <c r="BE74" s="45"/>
      <c r="BF74" s="46"/>
      <c r="BG74" s="47" t="s">
        <v>51</v>
      </c>
      <c r="BH74" s="1"/>
      <c r="BI74" s="1"/>
    </row>
    <row r="75" spans="1:62" ht="12.9" customHeight="1" x14ac:dyDescent="0.25">
      <c r="A75" s="124"/>
      <c r="B75" s="57" t="s">
        <v>15</v>
      </c>
      <c r="C75" s="136">
        <v>11</v>
      </c>
      <c r="D75" s="197">
        <f t="shared" si="42"/>
        <v>204.8</v>
      </c>
      <c r="E75" s="198">
        <f t="shared" si="61"/>
        <v>297</v>
      </c>
      <c r="F75" s="197">
        <f t="shared" si="43"/>
        <v>5529.6</v>
      </c>
      <c r="G75" s="199">
        <v>9.5698334418213804</v>
      </c>
      <c r="H75" s="197">
        <f t="shared" si="44"/>
        <v>388.75887811781286</v>
      </c>
      <c r="I75" s="199">
        <v>247.988739471477</v>
      </c>
      <c r="J75" s="200">
        <f t="shared" si="45"/>
        <v>10093.717326160384</v>
      </c>
      <c r="K75" s="136"/>
      <c r="L75" s="132"/>
      <c r="M75" s="133"/>
      <c r="N75" s="132"/>
      <c r="O75" s="134"/>
      <c r="P75" s="132"/>
      <c r="Q75" s="134"/>
      <c r="R75" s="138"/>
      <c r="S75" s="136">
        <v>4</v>
      </c>
      <c r="T75" s="132">
        <f t="shared" si="46"/>
        <v>372.9</v>
      </c>
      <c r="U75" s="133">
        <f t="shared" si="62"/>
        <v>120</v>
      </c>
      <c r="V75" s="132">
        <f t="shared" si="47"/>
        <v>11187</v>
      </c>
      <c r="W75" s="134">
        <v>15.199973115837601</v>
      </c>
      <c r="X75" s="132">
        <f t="shared" si="48"/>
        <v>637.293146532729</v>
      </c>
      <c r="Y75" s="134">
        <v>394.54460261524002</v>
      </c>
      <c r="Z75" s="138">
        <f t="shared" si="49"/>
        <v>16556.210486003078</v>
      </c>
      <c r="AA75" s="136">
        <v>0</v>
      </c>
      <c r="AB75" s="132">
        <f t="shared" si="50"/>
        <v>0</v>
      </c>
      <c r="AC75" s="133">
        <f t="shared" si="63"/>
        <v>0</v>
      </c>
      <c r="AD75" s="132">
        <f t="shared" si="51"/>
        <v>0</v>
      </c>
      <c r="AE75" s="134">
        <v>5.3874791752490596</v>
      </c>
      <c r="AF75" s="132">
        <f t="shared" si="52"/>
        <v>68.840809828801</v>
      </c>
      <c r="AG75" s="134">
        <v>139.87910830936201</v>
      </c>
      <c r="AH75" s="138">
        <f t="shared" si="53"/>
        <v>1787.3648845615978</v>
      </c>
      <c r="AI75" s="136">
        <v>3</v>
      </c>
      <c r="AJ75" s="132">
        <f t="shared" si="54"/>
        <v>81.699999999999989</v>
      </c>
      <c r="AK75" s="133">
        <f t="shared" si="64"/>
        <v>81</v>
      </c>
      <c r="AL75" s="132">
        <f t="shared" si="55"/>
        <v>2205.8999999999996</v>
      </c>
      <c r="AM75" s="134">
        <v>0</v>
      </c>
      <c r="AN75" s="132">
        <f t="shared" si="56"/>
        <v>117.06576716828603</v>
      </c>
      <c r="AO75" s="134">
        <v>0</v>
      </c>
      <c r="AP75" s="132">
        <f t="shared" si="57"/>
        <v>3078.7397151982968</v>
      </c>
      <c r="AQ75" s="123"/>
      <c r="AR75" s="193">
        <v>861</v>
      </c>
      <c r="AS75" s="135">
        <f t="shared" si="58"/>
        <v>782.41245039607907</v>
      </c>
      <c r="AT75" s="135"/>
      <c r="AU75" s="135"/>
      <c r="AV75" s="164">
        <f t="shared" si="59"/>
        <v>20107</v>
      </c>
      <c r="AW75" s="165">
        <f t="shared" si="60"/>
        <v>31516.032411923356</v>
      </c>
      <c r="AX75" s="7"/>
      <c r="AY75" s="161"/>
      <c r="AZ75" s="45"/>
      <c r="BA75" s="45"/>
      <c r="BB75" s="45"/>
      <c r="BC75" s="45"/>
      <c r="BD75" s="45"/>
      <c r="BE75" s="45"/>
      <c r="BF75" s="46"/>
      <c r="BG75" s="47" t="s">
        <v>223</v>
      </c>
      <c r="BH75" s="1"/>
      <c r="BI75" s="1"/>
    </row>
    <row r="76" spans="1:62" ht="12.9" customHeight="1" x14ac:dyDescent="0.25">
      <c r="A76" s="125">
        <f>A73+1</f>
        <v>41356</v>
      </c>
      <c r="B76" s="57" t="s">
        <v>106</v>
      </c>
      <c r="C76" s="136">
        <v>9</v>
      </c>
      <c r="D76" s="197">
        <f t="shared" si="42"/>
        <v>213.8</v>
      </c>
      <c r="E76" s="198">
        <f t="shared" si="61"/>
        <v>243</v>
      </c>
      <c r="F76" s="197">
        <f t="shared" si="43"/>
        <v>5772.6</v>
      </c>
      <c r="G76" s="199">
        <v>9.5698334418213804</v>
      </c>
      <c r="H76" s="197">
        <f t="shared" si="44"/>
        <v>398.32871155963426</v>
      </c>
      <c r="I76" s="199">
        <v>247.988739471477</v>
      </c>
      <c r="J76" s="200">
        <f t="shared" si="45"/>
        <v>10341.706065631861</v>
      </c>
      <c r="K76" s="136"/>
      <c r="L76" s="132"/>
      <c r="M76" s="133"/>
      <c r="N76" s="132"/>
      <c r="O76" s="134"/>
      <c r="P76" s="132"/>
      <c r="Q76" s="134"/>
      <c r="R76" s="138"/>
      <c r="S76" s="136">
        <v>12</v>
      </c>
      <c r="T76" s="132">
        <f t="shared" si="46"/>
        <v>384.9</v>
      </c>
      <c r="U76" s="133">
        <f t="shared" si="62"/>
        <v>360</v>
      </c>
      <c r="V76" s="132">
        <f t="shared" si="47"/>
        <v>11547</v>
      </c>
      <c r="W76" s="134">
        <v>15.199973115837601</v>
      </c>
      <c r="X76" s="132">
        <f t="shared" si="48"/>
        <v>652.49311964856656</v>
      </c>
      <c r="Y76" s="134">
        <v>394.54460261524002</v>
      </c>
      <c r="Z76" s="138">
        <f t="shared" si="49"/>
        <v>16950.755088618316</v>
      </c>
      <c r="AA76" s="136">
        <v>0</v>
      </c>
      <c r="AB76" s="132">
        <f t="shared" si="50"/>
        <v>0</v>
      </c>
      <c r="AC76" s="133">
        <f t="shared" si="63"/>
        <v>0</v>
      </c>
      <c r="AD76" s="132">
        <f t="shared" si="51"/>
        <v>0</v>
      </c>
      <c r="AE76" s="134">
        <v>5.58345804090402</v>
      </c>
      <c r="AF76" s="132">
        <f t="shared" si="52"/>
        <v>74.42426786970502</v>
      </c>
      <c r="AG76" s="134">
        <v>144.95790446891701</v>
      </c>
      <c r="AH76" s="138">
        <f t="shared" si="53"/>
        <v>1932.3227890305147</v>
      </c>
      <c r="AI76" s="136">
        <v>1</v>
      </c>
      <c r="AJ76" s="132">
        <f t="shared" si="54"/>
        <v>82.699999999999989</v>
      </c>
      <c r="AK76" s="133">
        <f t="shared" si="64"/>
        <v>27</v>
      </c>
      <c r="AL76" s="132">
        <f t="shared" si="55"/>
        <v>2232.8999999999996</v>
      </c>
      <c r="AM76" s="134">
        <v>0</v>
      </c>
      <c r="AN76" s="132">
        <f t="shared" si="56"/>
        <v>117.06576716828603</v>
      </c>
      <c r="AO76" s="134">
        <v>0</v>
      </c>
      <c r="AP76" s="132">
        <f t="shared" si="57"/>
        <v>3078.7397151982968</v>
      </c>
      <c r="AQ76" s="123"/>
      <c r="AR76" s="193">
        <v>310</v>
      </c>
      <c r="AS76" s="135">
        <f t="shared" si="58"/>
        <v>787.49124655563412</v>
      </c>
      <c r="AT76" s="135"/>
      <c r="AU76" s="135"/>
      <c r="AV76" s="164">
        <f t="shared" si="59"/>
        <v>20417</v>
      </c>
      <c r="AW76" s="165">
        <f t="shared" si="60"/>
        <v>32303.523658478989</v>
      </c>
      <c r="AX76" s="7"/>
      <c r="AY76" s="161"/>
      <c r="AZ76" s="45"/>
      <c r="BA76" s="45"/>
      <c r="BB76" s="45"/>
      <c r="BC76" s="45"/>
      <c r="BD76" s="45"/>
      <c r="BE76" s="45"/>
      <c r="BF76" s="46"/>
      <c r="BG76" s="47" t="s">
        <v>52</v>
      </c>
      <c r="BH76" s="1"/>
      <c r="BI76" s="1"/>
    </row>
    <row r="77" spans="1:62" ht="12.9" customHeight="1" x14ac:dyDescent="0.25">
      <c r="A77" s="126"/>
      <c r="B77" s="57" t="s">
        <v>28</v>
      </c>
      <c r="C77" s="136">
        <v>0</v>
      </c>
      <c r="D77" s="197">
        <f t="shared" si="42"/>
        <v>213.8</v>
      </c>
      <c r="E77" s="198">
        <f t="shared" si="61"/>
        <v>0</v>
      </c>
      <c r="F77" s="197">
        <f t="shared" si="43"/>
        <v>5772.6</v>
      </c>
      <c r="G77" s="199">
        <v>0</v>
      </c>
      <c r="H77" s="197">
        <f t="shared" si="44"/>
        <v>398.32871155963426</v>
      </c>
      <c r="I77" s="199">
        <v>0</v>
      </c>
      <c r="J77" s="200">
        <f t="shared" si="45"/>
        <v>10341.706065631861</v>
      </c>
      <c r="K77" s="136"/>
      <c r="L77" s="132"/>
      <c r="M77" s="133"/>
      <c r="N77" s="132"/>
      <c r="O77" s="134"/>
      <c r="P77" s="132"/>
      <c r="Q77" s="134"/>
      <c r="R77" s="138"/>
      <c r="S77" s="136">
        <v>0</v>
      </c>
      <c r="T77" s="132">
        <f t="shared" si="46"/>
        <v>384.9</v>
      </c>
      <c r="U77" s="133">
        <f t="shared" si="62"/>
        <v>0</v>
      </c>
      <c r="V77" s="132">
        <f t="shared" si="47"/>
        <v>11547</v>
      </c>
      <c r="W77" s="134">
        <v>0</v>
      </c>
      <c r="X77" s="132">
        <f t="shared" si="48"/>
        <v>652.49311964856656</v>
      </c>
      <c r="Y77" s="134">
        <v>0</v>
      </c>
      <c r="Z77" s="138">
        <f t="shared" si="49"/>
        <v>16950.755088618316</v>
      </c>
      <c r="AA77" s="136">
        <v>0</v>
      </c>
      <c r="AB77" s="132">
        <f t="shared" si="50"/>
        <v>0</v>
      </c>
      <c r="AC77" s="133">
        <f t="shared" si="63"/>
        <v>0</v>
      </c>
      <c r="AD77" s="132">
        <f t="shared" si="51"/>
        <v>0</v>
      </c>
      <c r="AE77" s="134">
        <v>0</v>
      </c>
      <c r="AF77" s="132">
        <f t="shared" si="52"/>
        <v>74.42426786970502</v>
      </c>
      <c r="AG77" s="134">
        <v>0</v>
      </c>
      <c r="AH77" s="138">
        <f t="shared" si="53"/>
        <v>1932.3227890305147</v>
      </c>
      <c r="AI77" s="136">
        <v>0</v>
      </c>
      <c r="AJ77" s="132">
        <f t="shared" si="54"/>
        <v>82.699999999999989</v>
      </c>
      <c r="AK77" s="133">
        <f t="shared" si="64"/>
        <v>0</v>
      </c>
      <c r="AL77" s="132">
        <f t="shared" si="55"/>
        <v>2232.8999999999996</v>
      </c>
      <c r="AM77" s="134">
        <v>0.24602155698952499</v>
      </c>
      <c r="AN77" s="132">
        <f t="shared" si="56"/>
        <v>117.31178872527555</v>
      </c>
      <c r="AO77" s="134">
        <v>6.4630931552024702</v>
      </c>
      <c r="AP77" s="132">
        <f t="shared" si="57"/>
        <v>3085.2028083534992</v>
      </c>
      <c r="AQ77" s="123"/>
      <c r="AR77" s="193">
        <v>0</v>
      </c>
      <c r="AS77" s="135">
        <f t="shared" si="58"/>
        <v>6.4630931552024702</v>
      </c>
      <c r="AT77" s="135">
        <f>SUM(AR75:AR77)</f>
        <v>1171</v>
      </c>
      <c r="AU77" s="135">
        <f>SUM(I75:I77,Q75:Q77,Y75:Y77,AG75:AG77,AO75:AO77)</f>
        <v>1576.3667901069155</v>
      </c>
      <c r="AV77" s="164">
        <f t="shared" si="59"/>
        <v>20417</v>
      </c>
      <c r="AW77" s="165">
        <f t="shared" si="60"/>
        <v>32309.986751634191</v>
      </c>
      <c r="AX77" s="7"/>
      <c r="AY77" s="161"/>
      <c r="AZ77" s="162"/>
      <c r="BA77" s="45"/>
      <c r="BB77" s="45"/>
      <c r="BC77" s="45"/>
      <c r="BD77" s="45"/>
      <c r="BE77" s="162"/>
      <c r="BF77" s="46"/>
      <c r="BG77" s="47" t="s">
        <v>49</v>
      </c>
      <c r="BH77" s="1"/>
      <c r="BI77" s="1"/>
      <c r="BJ77" s="1"/>
    </row>
    <row r="78" spans="1:62" ht="12.9" customHeight="1" x14ac:dyDescent="0.25">
      <c r="A78" s="124"/>
      <c r="B78" s="57" t="s">
        <v>15</v>
      </c>
      <c r="C78" s="136">
        <v>10</v>
      </c>
      <c r="D78" s="197">
        <f t="shared" si="42"/>
        <v>223.8</v>
      </c>
      <c r="E78" s="198">
        <f t="shared" si="61"/>
        <v>270</v>
      </c>
      <c r="F78" s="197">
        <f t="shared" si="43"/>
        <v>6042.6</v>
      </c>
      <c r="G78" s="199">
        <v>9.5698334418213804</v>
      </c>
      <c r="H78" s="197">
        <f t="shared" si="44"/>
        <v>407.89854500145566</v>
      </c>
      <c r="I78" s="199">
        <v>247.988739471477</v>
      </c>
      <c r="J78" s="200">
        <f t="shared" si="45"/>
        <v>10589.694805103338</v>
      </c>
      <c r="K78" s="136"/>
      <c r="L78" s="132"/>
      <c r="M78" s="133"/>
      <c r="N78" s="132"/>
      <c r="O78" s="134"/>
      <c r="P78" s="132"/>
      <c r="Q78" s="134"/>
      <c r="R78" s="138"/>
      <c r="S78" s="136">
        <v>6</v>
      </c>
      <c r="T78" s="132">
        <f t="shared" si="46"/>
        <v>390.9</v>
      </c>
      <c r="U78" s="133">
        <f t="shared" si="62"/>
        <v>180</v>
      </c>
      <c r="V78" s="132">
        <f t="shared" si="47"/>
        <v>11727</v>
      </c>
      <c r="W78" s="134">
        <v>18.071039097480199</v>
      </c>
      <c r="X78" s="132">
        <f t="shared" si="48"/>
        <v>670.56415874604681</v>
      </c>
      <c r="Y78" s="134">
        <v>468.62288380648101</v>
      </c>
      <c r="Z78" s="138">
        <f t="shared" si="49"/>
        <v>17419.377972424798</v>
      </c>
      <c r="AA78" s="136">
        <v>0</v>
      </c>
      <c r="AB78" s="132">
        <f t="shared" si="50"/>
        <v>0</v>
      </c>
      <c r="AC78" s="133">
        <f t="shared" si="63"/>
        <v>0</v>
      </c>
      <c r="AD78" s="132">
        <f t="shared" si="51"/>
        <v>0</v>
      </c>
      <c r="AE78" s="134">
        <v>6.1859444495336602</v>
      </c>
      <c r="AF78" s="132">
        <f t="shared" si="52"/>
        <v>80.610212319238684</v>
      </c>
      <c r="AG78" s="134">
        <v>160.57135160315499</v>
      </c>
      <c r="AH78" s="138">
        <f t="shared" si="53"/>
        <v>2092.8941406336698</v>
      </c>
      <c r="AI78" s="136">
        <v>5</v>
      </c>
      <c r="AJ78" s="132">
        <f t="shared" si="54"/>
        <v>87.699999999999989</v>
      </c>
      <c r="AK78" s="133">
        <f t="shared" si="64"/>
        <v>135</v>
      </c>
      <c r="AL78" s="132">
        <f t="shared" si="55"/>
        <v>2367.8999999999996</v>
      </c>
      <c r="AM78" s="134">
        <v>0</v>
      </c>
      <c r="AN78" s="132">
        <f t="shared" si="56"/>
        <v>117.31178872527555</v>
      </c>
      <c r="AO78" s="134">
        <v>0</v>
      </c>
      <c r="AP78" s="132">
        <f t="shared" si="57"/>
        <v>3085.2028083534992</v>
      </c>
      <c r="AQ78" s="123"/>
      <c r="AR78" s="193">
        <v>728</v>
      </c>
      <c r="AS78" s="135">
        <f t="shared" si="58"/>
        <v>877.18297488111295</v>
      </c>
      <c r="AT78" s="135"/>
      <c r="AU78" s="135"/>
      <c r="AV78" s="164">
        <f t="shared" si="59"/>
        <v>21145</v>
      </c>
      <c r="AW78" s="165">
        <f t="shared" si="60"/>
        <v>33187.169726515305</v>
      </c>
      <c r="AX78" s="7"/>
      <c r="AY78" s="161"/>
      <c r="AZ78" s="162"/>
      <c r="BA78" s="45"/>
      <c r="BB78" s="45"/>
      <c r="BC78" s="45"/>
      <c r="BD78" s="45"/>
      <c r="BE78" s="162"/>
      <c r="BF78" s="46"/>
      <c r="BG78" s="47" t="s">
        <v>224</v>
      </c>
      <c r="BH78" s="1"/>
      <c r="BI78" s="1"/>
      <c r="BJ78" s="1"/>
    </row>
    <row r="79" spans="1:62" ht="12.9" customHeight="1" x14ac:dyDescent="0.25">
      <c r="A79" s="125">
        <f>A76+1</f>
        <v>41357</v>
      </c>
      <c r="B79" s="57" t="s">
        <v>106</v>
      </c>
      <c r="C79" s="136">
        <v>5</v>
      </c>
      <c r="D79" s="197">
        <f t="shared" si="42"/>
        <v>228.8</v>
      </c>
      <c r="E79" s="198">
        <f t="shared" si="61"/>
        <v>135</v>
      </c>
      <c r="F79" s="197">
        <f t="shared" si="43"/>
        <v>6177.6</v>
      </c>
      <c r="G79" s="199">
        <v>9.5698334418213804</v>
      </c>
      <c r="H79" s="197">
        <f t="shared" si="44"/>
        <v>417.46837844327706</v>
      </c>
      <c r="I79" s="199">
        <v>247.988739471477</v>
      </c>
      <c r="J79" s="200">
        <f t="shared" si="45"/>
        <v>10837.683544574815</v>
      </c>
      <c r="K79" s="136"/>
      <c r="L79" s="132"/>
      <c r="M79" s="133"/>
      <c r="N79" s="132"/>
      <c r="O79" s="134"/>
      <c r="P79" s="132"/>
      <c r="Q79" s="134"/>
      <c r="R79" s="138"/>
      <c r="S79" s="136">
        <v>6</v>
      </c>
      <c r="T79" s="132">
        <f t="shared" si="46"/>
        <v>396.9</v>
      </c>
      <c r="U79" s="133">
        <f t="shared" si="62"/>
        <v>180</v>
      </c>
      <c r="V79" s="132">
        <f t="shared" si="47"/>
        <v>11907</v>
      </c>
      <c r="W79" s="134">
        <v>15.7389373899652</v>
      </c>
      <c r="X79" s="132">
        <f t="shared" si="48"/>
        <v>686.30309613601196</v>
      </c>
      <c r="Y79" s="134">
        <v>408.99049560401602</v>
      </c>
      <c r="Z79" s="138">
        <f t="shared" si="49"/>
        <v>17828.368468028813</v>
      </c>
      <c r="AA79" s="136">
        <v>0</v>
      </c>
      <c r="AB79" s="132">
        <f t="shared" si="50"/>
        <v>0</v>
      </c>
      <c r="AC79" s="133">
        <f t="shared" si="63"/>
        <v>0</v>
      </c>
      <c r="AD79" s="132">
        <f t="shared" si="51"/>
        <v>0</v>
      </c>
      <c r="AE79" s="134">
        <v>6.1859444495336602</v>
      </c>
      <c r="AF79" s="132">
        <f t="shared" si="52"/>
        <v>86.796156768772349</v>
      </c>
      <c r="AG79" s="134">
        <v>160.57135160315499</v>
      </c>
      <c r="AH79" s="138">
        <f t="shared" si="53"/>
        <v>2253.465492236825</v>
      </c>
      <c r="AI79" s="136">
        <v>0</v>
      </c>
      <c r="AJ79" s="132">
        <f t="shared" si="54"/>
        <v>87.699999999999989</v>
      </c>
      <c r="AK79" s="133">
        <f t="shared" si="64"/>
        <v>0</v>
      </c>
      <c r="AL79" s="132">
        <f t="shared" si="55"/>
        <v>2367.8999999999996</v>
      </c>
      <c r="AM79" s="134">
        <v>0</v>
      </c>
      <c r="AN79" s="132">
        <f t="shared" si="56"/>
        <v>117.31178872527555</v>
      </c>
      <c r="AO79" s="134">
        <v>0</v>
      </c>
      <c r="AP79" s="132">
        <f t="shared" si="57"/>
        <v>3085.2028083534992</v>
      </c>
      <c r="AQ79" s="123"/>
      <c r="AR79" s="193">
        <v>326</v>
      </c>
      <c r="AS79" s="135">
        <f t="shared" si="58"/>
        <v>817.55058667864807</v>
      </c>
      <c r="AT79" s="135"/>
      <c r="AU79" s="135"/>
      <c r="AV79" s="164">
        <f t="shared" si="59"/>
        <v>21471</v>
      </c>
      <c r="AW79" s="165">
        <f t="shared" si="60"/>
        <v>34004.720313193953</v>
      </c>
      <c r="AX79" s="7"/>
      <c r="AY79" s="161"/>
      <c r="AZ79" s="162"/>
      <c r="BA79" s="45"/>
      <c r="BB79" s="45"/>
      <c r="BC79" s="45"/>
      <c r="BD79" s="45"/>
      <c r="BE79" s="162"/>
      <c r="BF79" s="46"/>
      <c r="BG79" s="47" t="s">
        <v>225</v>
      </c>
      <c r="BH79" s="1"/>
      <c r="BI79" s="1"/>
      <c r="BJ79" s="1"/>
    </row>
    <row r="80" spans="1:62" ht="12.9" customHeight="1" x14ac:dyDescent="0.25">
      <c r="A80" s="126"/>
      <c r="B80" s="57" t="s">
        <v>28</v>
      </c>
      <c r="C80" s="136">
        <v>0</v>
      </c>
      <c r="D80" s="197">
        <f t="shared" si="42"/>
        <v>228.8</v>
      </c>
      <c r="E80" s="198">
        <f t="shared" si="61"/>
        <v>0</v>
      </c>
      <c r="F80" s="197">
        <f t="shared" si="43"/>
        <v>6177.6</v>
      </c>
      <c r="G80" s="199">
        <v>0</v>
      </c>
      <c r="H80" s="197">
        <f t="shared" si="44"/>
        <v>417.46837844327706</v>
      </c>
      <c r="I80" s="199">
        <v>0</v>
      </c>
      <c r="J80" s="200">
        <f t="shared" si="45"/>
        <v>10837.683544574815</v>
      </c>
      <c r="K80" s="136"/>
      <c r="L80" s="132"/>
      <c r="M80" s="133"/>
      <c r="N80" s="132"/>
      <c r="O80" s="134"/>
      <c r="P80" s="132"/>
      <c r="Q80" s="134"/>
      <c r="R80" s="138"/>
      <c r="S80" s="136">
        <v>0</v>
      </c>
      <c r="T80" s="132">
        <f t="shared" si="46"/>
        <v>396.9</v>
      </c>
      <c r="U80" s="133">
        <f t="shared" si="62"/>
        <v>0</v>
      </c>
      <c r="V80" s="132">
        <f t="shared" si="47"/>
        <v>11907</v>
      </c>
      <c r="W80" s="134">
        <v>0</v>
      </c>
      <c r="X80" s="132">
        <f t="shared" si="48"/>
        <v>686.30309613601196</v>
      </c>
      <c r="Y80" s="134">
        <v>0</v>
      </c>
      <c r="Z80" s="138">
        <f t="shared" si="49"/>
        <v>17828.368468028813</v>
      </c>
      <c r="AA80" s="136">
        <v>0</v>
      </c>
      <c r="AB80" s="132">
        <f t="shared" si="50"/>
        <v>0</v>
      </c>
      <c r="AC80" s="133">
        <f t="shared" si="63"/>
        <v>0</v>
      </c>
      <c r="AD80" s="132">
        <f t="shared" si="51"/>
        <v>0</v>
      </c>
      <c r="AE80" s="134">
        <v>0</v>
      </c>
      <c r="AF80" s="132">
        <f t="shared" si="52"/>
        <v>86.796156768772349</v>
      </c>
      <c r="AG80" s="134">
        <v>0</v>
      </c>
      <c r="AH80" s="138">
        <f t="shared" si="53"/>
        <v>2253.465492236825</v>
      </c>
      <c r="AI80" s="136">
        <v>0</v>
      </c>
      <c r="AJ80" s="132">
        <f t="shared" si="54"/>
        <v>87.699999999999989</v>
      </c>
      <c r="AK80" s="133">
        <f t="shared" si="64"/>
        <v>0</v>
      </c>
      <c r="AL80" s="132">
        <f t="shared" si="55"/>
        <v>2367.8999999999996</v>
      </c>
      <c r="AM80" s="134">
        <v>4.1266469660927099</v>
      </c>
      <c r="AN80" s="132">
        <f t="shared" si="56"/>
        <v>121.43843569136826</v>
      </c>
      <c r="AO80" s="134">
        <v>108.408095720926</v>
      </c>
      <c r="AP80" s="132">
        <f t="shared" si="57"/>
        <v>3193.6109040744254</v>
      </c>
      <c r="AQ80" s="123"/>
      <c r="AR80" s="193">
        <v>0</v>
      </c>
      <c r="AS80" s="135">
        <f t="shared" si="58"/>
        <v>108.408095720926</v>
      </c>
      <c r="AT80" s="135">
        <f>SUM(AR78:AR80)</f>
        <v>1054</v>
      </c>
      <c r="AU80" s="135">
        <f>SUM(I78:I80,Q78:Q80,Y78:Y80,AG78:AG80,AO78:AO80)</f>
        <v>1803.1416572806872</v>
      </c>
      <c r="AV80" s="164">
        <f t="shared" si="59"/>
        <v>21471</v>
      </c>
      <c r="AW80" s="165">
        <f t="shared" si="60"/>
        <v>34113.128408914876</v>
      </c>
      <c r="AX80" s="7"/>
      <c r="AY80" s="161"/>
      <c r="AZ80" s="162"/>
      <c r="BA80" s="45"/>
      <c r="BB80" s="45"/>
      <c r="BC80" s="45"/>
      <c r="BD80" s="45"/>
      <c r="BE80" s="162"/>
      <c r="BF80" s="46"/>
      <c r="BG80" s="47" t="s">
        <v>210</v>
      </c>
      <c r="BH80" s="1"/>
      <c r="BI80" s="1"/>
      <c r="BJ80" s="1"/>
    </row>
    <row r="81" spans="1:62" ht="12.9" customHeight="1" x14ac:dyDescent="0.25">
      <c r="A81" s="124"/>
      <c r="B81" s="57" t="s">
        <v>15</v>
      </c>
      <c r="C81" s="136">
        <v>5</v>
      </c>
      <c r="D81" s="197">
        <f t="shared" si="42"/>
        <v>233.8</v>
      </c>
      <c r="E81" s="198">
        <f t="shared" si="61"/>
        <v>135</v>
      </c>
      <c r="F81" s="197">
        <f t="shared" si="43"/>
        <v>6312.6</v>
      </c>
      <c r="G81" s="199">
        <v>11.5642002900279</v>
      </c>
      <c r="H81" s="197">
        <f t="shared" si="44"/>
        <v>429.03257873330494</v>
      </c>
      <c r="I81" s="199">
        <v>298.92232043983103</v>
      </c>
      <c r="J81" s="200">
        <f t="shared" si="45"/>
        <v>11136.605865014646</v>
      </c>
      <c r="K81" s="136"/>
      <c r="L81" s="132"/>
      <c r="M81" s="133"/>
      <c r="N81" s="132"/>
      <c r="O81" s="134"/>
      <c r="P81" s="132"/>
      <c r="Q81" s="134"/>
      <c r="R81" s="138"/>
      <c r="S81" s="136">
        <v>4</v>
      </c>
      <c r="T81" s="132">
        <f t="shared" si="46"/>
        <v>400.9</v>
      </c>
      <c r="U81" s="133">
        <f t="shared" si="62"/>
        <v>120</v>
      </c>
      <c r="V81" s="132">
        <f t="shared" si="47"/>
        <v>12027</v>
      </c>
      <c r="W81" s="134">
        <v>8.9696615222050795</v>
      </c>
      <c r="X81" s="132">
        <f t="shared" si="48"/>
        <v>695.27275765821707</v>
      </c>
      <c r="Y81" s="134">
        <v>235.13082773881001</v>
      </c>
      <c r="Z81" s="138">
        <f t="shared" si="49"/>
        <v>18063.499295767622</v>
      </c>
      <c r="AA81" s="136">
        <v>0</v>
      </c>
      <c r="AB81" s="132">
        <f t="shared" si="50"/>
        <v>0</v>
      </c>
      <c r="AC81" s="133">
        <f t="shared" si="63"/>
        <v>0</v>
      </c>
      <c r="AD81" s="132">
        <f t="shared" si="51"/>
        <v>0</v>
      </c>
      <c r="AE81" s="134">
        <v>6.1859444495336602</v>
      </c>
      <c r="AF81" s="132">
        <f t="shared" si="52"/>
        <v>92.982101218306013</v>
      </c>
      <c r="AG81" s="134">
        <v>160.57135160315499</v>
      </c>
      <c r="AH81" s="138">
        <f t="shared" si="53"/>
        <v>2414.0368438399801</v>
      </c>
      <c r="AI81" s="136">
        <v>5</v>
      </c>
      <c r="AJ81" s="132">
        <f t="shared" si="54"/>
        <v>92.699999999999989</v>
      </c>
      <c r="AK81" s="133">
        <f t="shared" si="64"/>
        <v>135</v>
      </c>
      <c r="AL81" s="132">
        <f t="shared" si="55"/>
        <v>2502.8999999999996</v>
      </c>
      <c r="AM81" s="134">
        <v>0</v>
      </c>
      <c r="AN81" s="132">
        <f t="shared" si="56"/>
        <v>121.43843569136826</v>
      </c>
      <c r="AO81" s="134">
        <v>0</v>
      </c>
      <c r="AP81" s="132">
        <f t="shared" si="57"/>
        <v>3193.6109040744254</v>
      </c>
      <c r="AQ81" s="123"/>
      <c r="AR81" s="193">
        <v>1132.6718817691999</v>
      </c>
      <c r="AS81" s="135">
        <f t="shared" si="58"/>
        <v>694.62449978179609</v>
      </c>
      <c r="AT81" s="135"/>
      <c r="AU81" s="135"/>
      <c r="AV81" s="164">
        <f t="shared" si="59"/>
        <v>22603.671881769202</v>
      </c>
      <c r="AW81" s="165">
        <f t="shared" si="60"/>
        <v>34807.752908696675</v>
      </c>
      <c r="AX81" s="7"/>
      <c r="AY81" s="161"/>
      <c r="AZ81" s="162"/>
      <c r="BA81" s="45"/>
      <c r="BB81" s="45"/>
      <c r="BC81" s="45"/>
      <c r="BD81" s="45"/>
      <c r="BE81" s="162"/>
      <c r="BF81" s="46"/>
      <c r="BG81" s="47" t="s">
        <v>211</v>
      </c>
      <c r="BH81" s="1"/>
      <c r="BI81" s="1"/>
      <c r="BJ81" s="1"/>
    </row>
    <row r="82" spans="1:62" ht="12.9" customHeight="1" x14ac:dyDescent="0.25">
      <c r="A82" s="125">
        <f>A79+1</f>
        <v>41358</v>
      </c>
      <c r="B82" s="57" t="s">
        <v>106</v>
      </c>
      <c r="C82" s="136">
        <v>5</v>
      </c>
      <c r="D82" s="197">
        <f t="shared" si="42"/>
        <v>238.8</v>
      </c>
      <c r="E82" s="198">
        <f t="shared" si="61"/>
        <v>135</v>
      </c>
      <c r="F82" s="197">
        <f t="shared" si="43"/>
        <v>6447.6</v>
      </c>
      <c r="G82" s="199">
        <v>11.9880077233723</v>
      </c>
      <c r="H82" s="197">
        <f t="shared" si="44"/>
        <v>441.02058645667722</v>
      </c>
      <c r="I82" s="199">
        <v>309.74582076057101</v>
      </c>
      <c r="J82" s="200">
        <f t="shared" si="45"/>
        <v>11446.351685775217</v>
      </c>
      <c r="K82" s="136"/>
      <c r="L82" s="132"/>
      <c r="M82" s="133"/>
      <c r="N82" s="132"/>
      <c r="O82" s="134"/>
      <c r="P82" s="132"/>
      <c r="Q82" s="134"/>
      <c r="R82" s="138"/>
      <c r="S82" s="136">
        <v>12</v>
      </c>
      <c r="T82" s="132">
        <f t="shared" si="46"/>
        <v>412.9</v>
      </c>
      <c r="U82" s="133">
        <f t="shared" si="62"/>
        <v>360</v>
      </c>
      <c r="V82" s="132">
        <f t="shared" si="47"/>
        <v>12387</v>
      </c>
      <c r="W82" s="134">
        <v>8.9696615222050795</v>
      </c>
      <c r="X82" s="132">
        <f t="shared" si="48"/>
        <v>704.24241918042219</v>
      </c>
      <c r="Y82" s="134">
        <v>235.13082773881001</v>
      </c>
      <c r="Z82" s="138">
        <f t="shared" si="49"/>
        <v>18298.630123506431</v>
      </c>
      <c r="AA82" s="136">
        <v>0</v>
      </c>
      <c r="AB82" s="132">
        <f t="shared" si="50"/>
        <v>0</v>
      </c>
      <c r="AC82" s="133">
        <f t="shared" si="63"/>
        <v>0</v>
      </c>
      <c r="AD82" s="132">
        <f t="shared" si="51"/>
        <v>0</v>
      </c>
      <c r="AE82" s="134">
        <v>6.2743150845270002</v>
      </c>
      <c r="AF82" s="132">
        <f t="shared" si="52"/>
        <v>99.256416302833017</v>
      </c>
      <c r="AG82" s="134">
        <v>162.865228054629</v>
      </c>
      <c r="AH82" s="138">
        <f t="shared" si="53"/>
        <v>2576.902071894609</v>
      </c>
      <c r="AI82" s="136">
        <v>5</v>
      </c>
      <c r="AJ82" s="132">
        <f t="shared" si="54"/>
        <v>97.699999999999989</v>
      </c>
      <c r="AK82" s="133">
        <f t="shared" si="64"/>
        <v>135</v>
      </c>
      <c r="AL82" s="132">
        <f t="shared" si="55"/>
        <v>2637.8999999999996</v>
      </c>
      <c r="AM82" s="134">
        <v>0</v>
      </c>
      <c r="AN82" s="132">
        <f t="shared" si="56"/>
        <v>121.43843569136826</v>
      </c>
      <c r="AO82" s="134">
        <v>0</v>
      </c>
      <c r="AP82" s="132">
        <f t="shared" si="57"/>
        <v>3193.6109040744254</v>
      </c>
      <c r="AQ82" s="123"/>
      <c r="AR82" s="193">
        <v>1207.4366753014101</v>
      </c>
      <c r="AS82" s="135">
        <f t="shared" si="58"/>
        <v>707.74187655400999</v>
      </c>
      <c r="AT82" s="135"/>
      <c r="AU82" s="135"/>
      <c r="AV82" s="164">
        <f t="shared" si="59"/>
        <v>23811.108557070613</v>
      </c>
      <c r="AW82" s="165">
        <f t="shared" si="60"/>
        <v>35515.494785250681</v>
      </c>
      <c r="AX82" s="7"/>
      <c r="AY82" s="161"/>
      <c r="AZ82" s="45"/>
      <c r="BA82" s="45"/>
      <c r="BB82" s="45"/>
      <c r="BC82" s="45"/>
      <c r="BD82" s="45"/>
      <c r="BE82" s="45"/>
      <c r="BF82" s="46"/>
      <c r="BG82" s="47" t="s">
        <v>212</v>
      </c>
      <c r="BH82" s="1"/>
      <c r="BI82" s="1"/>
      <c r="BJ82" s="1"/>
    </row>
    <row r="83" spans="1:62" ht="12.9" customHeight="1" x14ac:dyDescent="0.25">
      <c r="A83" s="126"/>
      <c r="B83" s="57" t="s">
        <v>28</v>
      </c>
      <c r="C83" s="136">
        <v>0</v>
      </c>
      <c r="D83" s="197">
        <f t="shared" si="42"/>
        <v>238.8</v>
      </c>
      <c r="E83" s="198">
        <f t="shared" si="61"/>
        <v>0</v>
      </c>
      <c r="F83" s="197">
        <f t="shared" si="43"/>
        <v>6447.6</v>
      </c>
      <c r="G83" s="199">
        <v>0</v>
      </c>
      <c r="H83" s="197">
        <f t="shared" si="44"/>
        <v>441.02058645667722</v>
      </c>
      <c r="I83" s="199">
        <v>0</v>
      </c>
      <c r="J83" s="200">
        <f t="shared" si="45"/>
        <v>11446.351685775217</v>
      </c>
      <c r="K83" s="136"/>
      <c r="L83" s="132"/>
      <c r="M83" s="133"/>
      <c r="N83" s="132"/>
      <c r="O83" s="134"/>
      <c r="P83" s="132"/>
      <c r="Q83" s="134"/>
      <c r="R83" s="138"/>
      <c r="S83" s="136">
        <v>0</v>
      </c>
      <c r="T83" s="132">
        <f t="shared" si="46"/>
        <v>412.9</v>
      </c>
      <c r="U83" s="133">
        <f t="shared" si="62"/>
        <v>0</v>
      </c>
      <c r="V83" s="132">
        <f t="shared" si="47"/>
        <v>12387</v>
      </c>
      <c r="W83" s="134">
        <v>0</v>
      </c>
      <c r="X83" s="132">
        <f t="shared" si="48"/>
        <v>704.24241918042219</v>
      </c>
      <c r="Y83" s="134">
        <v>0</v>
      </c>
      <c r="Z83" s="138">
        <f t="shared" si="49"/>
        <v>18298.630123506431</v>
      </c>
      <c r="AA83" s="136">
        <v>0</v>
      </c>
      <c r="AB83" s="132">
        <f t="shared" si="50"/>
        <v>0</v>
      </c>
      <c r="AC83" s="133">
        <f t="shared" si="63"/>
        <v>0</v>
      </c>
      <c r="AD83" s="132">
        <f t="shared" si="51"/>
        <v>0</v>
      </c>
      <c r="AE83" s="134">
        <v>0</v>
      </c>
      <c r="AF83" s="132">
        <f t="shared" si="52"/>
        <v>99.256416302833017</v>
      </c>
      <c r="AG83" s="134">
        <v>0</v>
      </c>
      <c r="AH83" s="138">
        <f t="shared" si="53"/>
        <v>2576.902071894609</v>
      </c>
      <c r="AI83" s="136">
        <v>0</v>
      </c>
      <c r="AJ83" s="132">
        <f t="shared" si="54"/>
        <v>97.699999999999989</v>
      </c>
      <c r="AK83" s="133">
        <f t="shared" si="64"/>
        <v>0</v>
      </c>
      <c r="AL83" s="132">
        <f t="shared" si="55"/>
        <v>2637.8999999999996</v>
      </c>
      <c r="AM83" s="134">
        <v>4.1266469660927099</v>
      </c>
      <c r="AN83" s="132">
        <f t="shared" si="56"/>
        <v>125.56508265746096</v>
      </c>
      <c r="AO83" s="134">
        <v>108.408095720926</v>
      </c>
      <c r="AP83" s="132">
        <f t="shared" si="57"/>
        <v>3302.0189997953516</v>
      </c>
      <c r="AQ83" s="123"/>
      <c r="AR83" s="193">
        <v>0</v>
      </c>
      <c r="AS83" s="135">
        <f t="shared" si="58"/>
        <v>108.408095720926</v>
      </c>
      <c r="AT83" s="135">
        <f>SUM(AR81:AR83)</f>
        <v>2340.10855707061</v>
      </c>
      <c r="AU83" s="135">
        <f>SUM(I81:I83,Q81:Q83,Y81:Y83,AG81:AG83,AO81:AO83)</f>
        <v>1510.7744720567318</v>
      </c>
      <c r="AV83" s="164">
        <f t="shared" si="59"/>
        <v>23811.108557070613</v>
      </c>
      <c r="AW83" s="165">
        <f t="shared" si="60"/>
        <v>35623.902880971611</v>
      </c>
      <c r="AX83" s="7"/>
      <c r="AY83" s="161"/>
      <c r="AZ83" s="45"/>
      <c r="BA83" s="45"/>
      <c r="BB83" s="45"/>
      <c r="BC83" s="45"/>
      <c r="BD83" s="45"/>
      <c r="BE83" s="45"/>
      <c r="BF83" s="45"/>
      <c r="BG83" s="47" t="s">
        <v>213</v>
      </c>
      <c r="BH83" s="1"/>
      <c r="BI83" s="1"/>
      <c r="BJ83" s="1"/>
    </row>
    <row r="84" spans="1:62" ht="12.9" customHeight="1" x14ac:dyDescent="0.25">
      <c r="A84" s="124"/>
      <c r="B84" s="57" t="s">
        <v>15</v>
      </c>
      <c r="C84" s="136"/>
      <c r="D84" s="197" t="e">
        <f t="shared" si="42"/>
        <v>#N/A</v>
      </c>
      <c r="E84" s="198" t="e">
        <f t="shared" si="61"/>
        <v>#N/A</v>
      </c>
      <c r="F84" s="197" t="e">
        <f t="shared" si="43"/>
        <v>#N/A</v>
      </c>
      <c r="G84" s="199">
        <v>11.9880077233723</v>
      </c>
      <c r="H84" s="197">
        <f t="shared" si="44"/>
        <v>453.0085941800495</v>
      </c>
      <c r="I84" s="199">
        <v>309.74582076057101</v>
      </c>
      <c r="J84" s="200">
        <f t="shared" si="45"/>
        <v>11756.097506535787</v>
      </c>
      <c r="K84" s="136"/>
      <c r="L84" s="132"/>
      <c r="M84" s="133"/>
      <c r="N84" s="132"/>
      <c r="O84" s="134"/>
      <c r="P84" s="132"/>
      <c r="Q84" s="134"/>
      <c r="R84" s="138"/>
      <c r="S84" s="136"/>
      <c r="T84" s="132" t="e">
        <f t="shared" si="46"/>
        <v>#N/A</v>
      </c>
      <c r="U84" s="133" t="e">
        <f t="shared" si="62"/>
        <v>#N/A</v>
      </c>
      <c r="V84" s="132" t="e">
        <f t="shared" si="47"/>
        <v>#N/A</v>
      </c>
      <c r="W84" s="134">
        <v>13.6399709634433</v>
      </c>
      <c r="X84" s="132">
        <f t="shared" si="48"/>
        <v>717.88239014386545</v>
      </c>
      <c r="Y84" s="134">
        <v>354.73670293115401</v>
      </c>
      <c r="Z84" s="138">
        <f t="shared" si="49"/>
        <v>18653.366826437585</v>
      </c>
      <c r="AA84" s="136"/>
      <c r="AB84" s="132" t="e">
        <f t="shared" si="50"/>
        <v>#N/A</v>
      </c>
      <c r="AC84" s="133" t="e">
        <f t="shared" si="63"/>
        <v>#N/A</v>
      </c>
      <c r="AD84" s="132" t="e">
        <f t="shared" si="51"/>
        <v>#N/A</v>
      </c>
      <c r="AE84" s="134">
        <v>7.1055994998355398</v>
      </c>
      <c r="AF84" s="132">
        <f t="shared" si="52"/>
        <v>106.36201580266855</v>
      </c>
      <c r="AG84" s="134">
        <v>184.53628997740799</v>
      </c>
      <c r="AH84" s="138">
        <f t="shared" si="53"/>
        <v>2761.4383618720171</v>
      </c>
      <c r="AI84" s="136"/>
      <c r="AJ84" s="132" t="e">
        <f t="shared" si="54"/>
        <v>#N/A</v>
      </c>
      <c r="AK84" s="133" t="e">
        <f t="shared" si="64"/>
        <v>#N/A</v>
      </c>
      <c r="AL84" s="132" t="e">
        <f t="shared" si="55"/>
        <v>#N/A</v>
      </c>
      <c r="AM84" s="134">
        <v>0</v>
      </c>
      <c r="AN84" s="132">
        <f t="shared" si="56"/>
        <v>125.56508265746096</v>
      </c>
      <c r="AO84" s="134">
        <v>0</v>
      </c>
      <c r="AP84" s="132">
        <f t="shared" si="57"/>
        <v>3302.0189997953516</v>
      </c>
      <c r="AQ84" s="123"/>
      <c r="AR84" s="193"/>
      <c r="AS84" s="135">
        <f t="shared" si="58"/>
        <v>849.0188136691329</v>
      </c>
      <c r="AT84" s="135"/>
      <c r="AU84" s="135"/>
      <c r="AV84" s="164" t="e">
        <f t="shared" si="59"/>
        <v>#N/A</v>
      </c>
      <c r="AW84" s="165">
        <f t="shared" si="60"/>
        <v>36472.92169464074</v>
      </c>
      <c r="AX84" s="7"/>
      <c r="AY84" s="161"/>
      <c r="AZ84" s="45"/>
      <c r="BA84" s="45"/>
      <c r="BB84" s="45"/>
      <c r="BC84" s="45"/>
      <c r="BD84" s="45"/>
      <c r="BE84" s="45"/>
      <c r="BF84" s="45"/>
      <c r="BG84" s="47" t="s">
        <v>226</v>
      </c>
      <c r="BH84" s="1"/>
      <c r="BI84" s="1"/>
      <c r="BJ84" s="1"/>
    </row>
    <row r="85" spans="1:62" ht="12.9" customHeight="1" thickBot="1" x14ac:dyDescent="0.3">
      <c r="A85" s="125">
        <f>A82+1</f>
        <v>41359</v>
      </c>
      <c r="B85" s="57" t="s">
        <v>106</v>
      </c>
      <c r="C85" s="136"/>
      <c r="D85" s="197" t="e">
        <f t="shared" si="42"/>
        <v>#N/A</v>
      </c>
      <c r="E85" s="198" t="e">
        <f t="shared" si="61"/>
        <v>#N/A</v>
      </c>
      <c r="F85" s="197" t="e">
        <f t="shared" si="43"/>
        <v>#N/A</v>
      </c>
      <c r="G85" s="199">
        <v>11.5069536853906</v>
      </c>
      <c r="H85" s="197">
        <f t="shared" si="44"/>
        <v>464.51554786544011</v>
      </c>
      <c r="I85" s="199">
        <v>297.37496334897901</v>
      </c>
      <c r="J85" s="200">
        <f t="shared" si="45"/>
        <v>12053.472469884766</v>
      </c>
      <c r="K85" s="136"/>
      <c r="L85" s="132"/>
      <c r="M85" s="133"/>
      <c r="N85" s="132"/>
      <c r="O85" s="134"/>
      <c r="P85" s="132"/>
      <c r="Q85" s="134"/>
      <c r="R85" s="138"/>
      <c r="S85" s="136"/>
      <c r="T85" s="132" t="e">
        <f t="shared" si="46"/>
        <v>#N/A</v>
      </c>
      <c r="U85" s="133" t="e">
        <f t="shared" si="62"/>
        <v>#N/A</v>
      </c>
      <c r="V85" s="132" t="e">
        <f t="shared" si="47"/>
        <v>#N/A</v>
      </c>
      <c r="W85" s="134">
        <v>15.5424191408359</v>
      </c>
      <c r="X85" s="132">
        <f t="shared" si="48"/>
        <v>733.42480928470138</v>
      </c>
      <c r="Y85" s="134">
        <v>403.45809540590801</v>
      </c>
      <c r="Z85" s="138">
        <f t="shared" si="49"/>
        <v>19056.824921843494</v>
      </c>
      <c r="AA85" s="136"/>
      <c r="AB85" s="132" t="e">
        <f t="shared" si="50"/>
        <v>#N/A</v>
      </c>
      <c r="AC85" s="133" t="e">
        <f t="shared" si="63"/>
        <v>#N/A</v>
      </c>
      <c r="AD85" s="132" t="e">
        <f t="shared" si="51"/>
        <v>#N/A</v>
      </c>
      <c r="AE85" s="134">
        <v>6.7514886613857996</v>
      </c>
      <c r="AF85" s="132">
        <f t="shared" si="52"/>
        <v>113.11350446405436</v>
      </c>
      <c r="AG85" s="134">
        <v>175.42564076485701</v>
      </c>
      <c r="AH85" s="138">
        <f t="shared" si="53"/>
        <v>2936.8640026368739</v>
      </c>
      <c r="AI85" s="136"/>
      <c r="AJ85" s="132" t="e">
        <f t="shared" si="54"/>
        <v>#N/A</v>
      </c>
      <c r="AK85" s="133" t="e">
        <f t="shared" si="64"/>
        <v>#N/A</v>
      </c>
      <c r="AL85" s="132" t="e">
        <f t="shared" si="55"/>
        <v>#N/A</v>
      </c>
      <c r="AM85" s="134">
        <v>0</v>
      </c>
      <c r="AN85" s="132">
        <f t="shared" si="56"/>
        <v>125.56508265746096</v>
      </c>
      <c r="AO85" s="134">
        <v>0</v>
      </c>
      <c r="AP85" s="132">
        <f t="shared" si="57"/>
        <v>3302.0189997953516</v>
      </c>
      <c r="AQ85" s="123"/>
      <c r="AR85" s="193"/>
      <c r="AS85" s="135">
        <f t="shared" si="58"/>
        <v>876.25869951974403</v>
      </c>
      <c r="AT85" s="135"/>
      <c r="AU85" s="135"/>
      <c r="AV85" s="164" t="e">
        <f t="shared" si="59"/>
        <v>#N/A</v>
      </c>
      <c r="AW85" s="165">
        <f t="shared" si="60"/>
        <v>37349.180394160481</v>
      </c>
      <c r="AX85" s="7"/>
      <c r="AY85" s="163"/>
      <c r="AZ85" s="110"/>
      <c r="BA85" s="110"/>
      <c r="BB85" s="110"/>
      <c r="BC85" s="110"/>
      <c r="BD85" s="110"/>
      <c r="BE85" s="110"/>
      <c r="BF85" s="110"/>
      <c r="BG85" s="48"/>
      <c r="BH85" s="1"/>
      <c r="BI85" s="1"/>
      <c r="BJ85" s="1"/>
    </row>
    <row r="86" spans="1:62" ht="12.9" customHeight="1" x14ac:dyDescent="0.25">
      <c r="A86" s="126"/>
      <c r="B86" s="57" t="s">
        <v>28</v>
      </c>
      <c r="C86" s="136"/>
      <c r="D86" s="197" t="e">
        <f t="shared" si="42"/>
        <v>#N/A</v>
      </c>
      <c r="E86" s="198" t="e">
        <f t="shared" si="61"/>
        <v>#N/A</v>
      </c>
      <c r="F86" s="197" t="e">
        <f t="shared" si="43"/>
        <v>#N/A</v>
      </c>
      <c r="G86" s="199">
        <v>0</v>
      </c>
      <c r="H86" s="197">
        <f t="shared" si="44"/>
        <v>464.51554786544011</v>
      </c>
      <c r="I86" s="199">
        <v>0</v>
      </c>
      <c r="J86" s="200">
        <f t="shared" si="45"/>
        <v>12053.472469884766</v>
      </c>
      <c r="K86" s="136"/>
      <c r="L86" s="132"/>
      <c r="M86" s="133"/>
      <c r="N86" s="132"/>
      <c r="O86" s="134"/>
      <c r="P86" s="132"/>
      <c r="Q86" s="134"/>
      <c r="R86" s="138"/>
      <c r="S86" s="136"/>
      <c r="T86" s="132" t="e">
        <f t="shared" si="46"/>
        <v>#N/A</v>
      </c>
      <c r="U86" s="133" t="e">
        <f t="shared" si="62"/>
        <v>#N/A</v>
      </c>
      <c r="V86" s="132" t="e">
        <f t="shared" si="47"/>
        <v>#N/A</v>
      </c>
      <c r="W86" s="134">
        <v>0</v>
      </c>
      <c r="X86" s="132">
        <f t="shared" si="48"/>
        <v>733.42480928470138</v>
      </c>
      <c r="Y86" s="134">
        <v>0</v>
      </c>
      <c r="Z86" s="138">
        <f t="shared" si="49"/>
        <v>19056.824921843494</v>
      </c>
      <c r="AA86" s="136"/>
      <c r="AB86" s="132" t="e">
        <f t="shared" si="50"/>
        <v>#N/A</v>
      </c>
      <c r="AC86" s="133" t="e">
        <f t="shared" si="63"/>
        <v>#N/A</v>
      </c>
      <c r="AD86" s="132" t="e">
        <f t="shared" si="51"/>
        <v>#N/A</v>
      </c>
      <c r="AE86" s="134">
        <v>0</v>
      </c>
      <c r="AF86" s="132">
        <f t="shared" si="52"/>
        <v>113.11350446405436</v>
      </c>
      <c r="AG86" s="134">
        <v>0</v>
      </c>
      <c r="AH86" s="138">
        <f t="shared" si="53"/>
        <v>2936.8640026368739</v>
      </c>
      <c r="AI86" s="136"/>
      <c r="AJ86" s="132" t="e">
        <f t="shared" si="54"/>
        <v>#N/A</v>
      </c>
      <c r="AK86" s="133" t="e">
        <f t="shared" si="64"/>
        <v>#N/A</v>
      </c>
      <c r="AL86" s="132" t="e">
        <f t="shared" si="55"/>
        <v>#N/A</v>
      </c>
      <c r="AM86" s="134">
        <v>4.1266469660927099</v>
      </c>
      <c r="AN86" s="132">
        <f t="shared" si="56"/>
        <v>129.69172962355367</v>
      </c>
      <c r="AO86" s="134">
        <v>108.408095720926</v>
      </c>
      <c r="AP86" s="132">
        <f t="shared" si="57"/>
        <v>3410.4270955162779</v>
      </c>
      <c r="AQ86" s="123"/>
      <c r="AR86" s="193"/>
      <c r="AS86" s="135">
        <f t="shared" si="58"/>
        <v>108.408095720926</v>
      </c>
      <c r="AT86" s="135">
        <f>SUM(AR84:AR86)</f>
        <v>0</v>
      </c>
      <c r="AU86" s="135">
        <f>SUM(I84:I86,Q84:Q86,Y84:Y86,AG84:AG86,AO84:AO86)</f>
        <v>1833.685608909803</v>
      </c>
      <c r="AV86" s="164" t="e">
        <f t="shared" si="59"/>
        <v>#N/A</v>
      </c>
      <c r="AW86" s="165">
        <f t="shared" si="60"/>
        <v>37457.588489881411</v>
      </c>
      <c r="AX86" s="7"/>
      <c r="BH86" s="1"/>
      <c r="BI86" s="1"/>
      <c r="BJ86" s="1"/>
    </row>
    <row r="87" spans="1:62" ht="12.9" customHeight="1" x14ac:dyDescent="0.25">
      <c r="A87" s="124"/>
      <c r="B87" s="57" t="s">
        <v>15</v>
      </c>
      <c r="C87" s="136"/>
      <c r="D87" s="197" t="e">
        <f t="shared" si="42"/>
        <v>#N/A</v>
      </c>
      <c r="E87" s="198" t="e">
        <f t="shared" si="61"/>
        <v>#N/A</v>
      </c>
      <c r="F87" s="197" t="e">
        <f t="shared" si="43"/>
        <v>#N/A</v>
      </c>
      <c r="G87" s="199">
        <v>0</v>
      </c>
      <c r="H87" s="197">
        <f t="shared" si="44"/>
        <v>464.51554786544011</v>
      </c>
      <c r="I87" s="199">
        <v>0</v>
      </c>
      <c r="J87" s="200">
        <f t="shared" si="45"/>
        <v>12053.472469884766</v>
      </c>
      <c r="K87" s="136"/>
      <c r="L87" s="132"/>
      <c r="M87" s="133"/>
      <c r="N87" s="132"/>
      <c r="O87" s="134"/>
      <c r="P87" s="132"/>
      <c r="Q87" s="134"/>
      <c r="R87" s="138"/>
      <c r="S87" s="136"/>
      <c r="T87" s="132" t="e">
        <f t="shared" si="46"/>
        <v>#N/A</v>
      </c>
      <c r="U87" s="133" t="e">
        <f t="shared" si="62"/>
        <v>#N/A</v>
      </c>
      <c r="V87" s="132" t="e">
        <f t="shared" si="47"/>
        <v>#N/A</v>
      </c>
      <c r="W87" s="134">
        <v>0</v>
      </c>
      <c r="X87" s="132">
        <f t="shared" si="48"/>
        <v>733.42480928470138</v>
      </c>
      <c r="Y87" s="134">
        <v>0</v>
      </c>
      <c r="Z87" s="138">
        <f t="shared" si="49"/>
        <v>19056.824921843494</v>
      </c>
      <c r="AA87" s="136"/>
      <c r="AB87" s="132" t="e">
        <f t="shared" si="50"/>
        <v>#N/A</v>
      </c>
      <c r="AC87" s="133" t="e">
        <f t="shared" si="63"/>
        <v>#N/A</v>
      </c>
      <c r="AD87" s="132" t="e">
        <f t="shared" si="51"/>
        <v>#N/A</v>
      </c>
      <c r="AE87" s="134">
        <v>0</v>
      </c>
      <c r="AF87" s="132">
        <f t="shared" si="52"/>
        <v>113.11350446405436</v>
      </c>
      <c r="AG87" s="134">
        <v>0</v>
      </c>
      <c r="AH87" s="138">
        <f t="shared" si="53"/>
        <v>2936.8640026368739</v>
      </c>
      <c r="AI87" s="136"/>
      <c r="AJ87" s="132" t="e">
        <f t="shared" si="54"/>
        <v>#N/A</v>
      </c>
      <c r="AK87" s="133" t="e">
        <f t="shared" si="64"/>
        <v>#N/A</v>
      </c>
      <c r="AL87" s="132" t="e">
        <f t="shared" si="55"/>
        <v>#N/A</v>
      </c>
      <c r="AM87" s="134">
        <v>4.1266469660927099</v>
      </c>
      <c r="AN87" s="132">
        <f t="shared" si="56"/>
        <v>133.81837658964639</v>
      </c>
      <c r="AO87" s="134">
        <v>108.408095720926</v>
      </c>
      <c r="AP87" s="132">
        <f t="shared" si="57"/>
        <v>3518.8351912372041</v>
      </c>
      <c r="AQ87" s="123"/>
      <c r="AR87" s="193"/>
      <c r="AS87" s="135">
        <f t="shared" si="58"/>
        <v>108.408095720926</v>
      </c>
      <c r="AT87" s="135"/>
      <c r="AU87" s="135"/>
      <c r="AV87" s="164" t="e">
        <f t="shared" si="59"/>
        <v>#N/A</v>
      </c>
      <c r="AW87" s="165">
        <f t="shared" si="60"/>
        <v>37565.996585602334</v>
      </c>
      <c r="AX87" s="7"/>
      <c r="AY87" s="3"/>
      <c r="AZ87" s="3"/>
      <c r="BA87" s="3"/>
      <c r="BB87" s="3"/>
      <c r="BC87" s="3"/>
      <c r="BD87" s="3"/>
      <c r="BE87" s="4"/>
      <c r="BF87" s="36"/>
      <c r="BG87" s="36"/>
      <c r="BH87" s="36"/>
      <c r="BI87" s="1"/>
      <c r="BJ87" s="1"/>
    </row>
    <row r="88" spans="1:62" ht="12.9" customHeight="1" x14ac:dyDescent="0.25">
      <c r="A88" s="125">
        <f>A85+1</f>
        <v>41360</v>
      </c>
      <c r="B88" s="57" t="s">
        <v>106</v>
      </c>
      <c r="C88" s="136"/>
      <c r="D88" s="197" t="e">
        <f t="shared" si="42"/>
        <v>#N/A</v>
      </c>
      <c r="E88" s="198" t="e">
        <f t="shared" si="61"/>
        <v>#N/A</v>
      </c>
      <c r="F88" s="197" t="e">
        <f t="shared" si="43"/>
        <v>#N/A</v>
      </c>
      <c r="G88" s="199">
        <v>10.930573951044201</v>
      </c>
      <c r="H88" s="197">
        <f t="shared" si="44"/>
        <v>475.44612181648432</v>
      </c>
      <c r="I88" s="199">
        <v>282.55269610755499</v>
      </c>
      <c r="J88" s="200">
        <f t="shared" si="45"/>
        <v>12336.025165992321</v>
      </c>
      <c r="K88" s="136"/>
      <c r="L88" s="132"/>
      <c r="M88" s="133"/>
      <c r="N88" s="132"/>
      <c r="O88" s="134"/>
      <c r="P88" s="132"/>
      <c r="Q88" s="134"/>
      <c r="R88" s="138"/>
      <c r="S88" s="136"/>
      <c r="T88" s="132" t="e">
        <f t="shared" si="46"/>
        <v>#N/A</v>
      </c>
      <c r="U88" s="133" t="e">
        <f t="shared" si="62"/>
        <v>#N/A</v>
      </c>
      <c r="V88" s="132" t="e">
        <f t="shared" si="47"/>
        <v>#N/A</v>
      </c>
      <c r="W88" s="134">
        <v>15.5424191408359</v>
      </c>
      <c r="X88" s="132">
        <f t="shared" si="48"/>
        <v>748.96722842553731</v>
      </c>
      <c r="Y88" s="134">
        <v>403.45809540590801</v>
      </c>
      <c r="Z88" s="138">
        <f t="shared" si="49"/>
        <v>19460.283017249403</v>
      </c>
      <c r="AA88" s="136"/>
      <c r="AB88" s="132" t="e">
        <f t="shared" si="50"/>
        <v>#N/A</v>
      </c>
      <c r="AC88" s="133" t="e">
        <f t="shared" si="63"/>
        <v>#N/A</v>
      </c>
      <c r="AD88" s="132" t="e">
        <f t="shared" si="51"/>
        <v>#N/A</v>
      </c>
      <c r="AE88" s="134">
        <v>6.7514886613857996</v>
      </c>
      <c r="AF88" s="132">
        <f t="shared" si="52"/>
        <v>119.86499312544015</v>
      </c>
      <c r="AG88" s="134">
        <v>175.42564076485701</v>
      </c>
      <c r="AH88" s="138">
        <f t="shared" si="53"/>
        <v>3112.2896434017312</v>
      </c>
      <c r="AI88" s="136"/>
      <c r="AJ88" s="132" t="e">
        <f t="shared" si="54"/>
        <v>#N/A</v>
      </c>
      <c r="AK88" s="133" t="e">
        <f t="shared" si="64"/>
        <v>#N/A</v>
      </c>
      <c r="AL88" s="132" t="e">
        <f t="shared" si="55"/>
        <v>#N/A</v>
      </c>
      <c r="AM88" s="134">
        <v>0</v>
      </c>
      <c r="AN88" s="132">
        <f t="shared" si="56"/>
        <v>133.81837658964639</v>
      </c>
      <c r="AO88" s="134">
        <v>0</v>
      </c>
      <c r="AP88" s="132">
        <f t="shared" si="57"/>
        <v>3518.8351912372041</v>
      </c>
      <c r="AQ88" s="123"/>
      <c r="AR88" s="193"/>
      <c r="AS88" s="135">
        <f t="shared" si="58"/>
        <v>861.43643227832001</v>
      </c>
      <c r="AT88" s="135"/>
      <c r="AU88" s="135"/>
      <c r="AV88" s="164" t="e">
        <f t="shared" si="59"/>
        <v>#N/A</v>
      </c>
      <c r="AW88" s="165">
        <f t="shared" si="60"/>
        <v>38427.433017880656</v>
      </c>
      <c r="AX88" s="7"/>
      <c r="AY88" s="3"/>
      <c r="AZ88" s="3"/>
      <c r="BA88" s="3"/>
      <c r="BB88" s="3"/>
      <c r="BC88" s="3"/>
      <c r="BD88" s="3"/>
      <c r="BE88" s="4"/>
      <c r="BF88" s="36"/>
      <c r="BG88" s="36"/>
      <c r="BH88" s="36"/>
      <c r="BI88" s="1"/>
      <c r="BJ88" s="1"/>
    </row>
    <row r="89" spans="1:62" ht="12.9" customHeight="1" x14ac:dyDescent="0.25">
      <c r="A89" s="126"/>
      <c r="B89" s="57" t="s">
        <v>28</v>
      </c>
      <c r="C89" s="136"/>
      <c r="D89" s="197" t="e">
        <f t="shared" si="42"/>
        <v>#N/A</v>
      </c>
      <c r="E89" s="198" t="e">
        <f t="shared" si="61"/>
        <v>#N/A</v>
      </c>
      <c r="F89" s="197" t="e">
        <f t="shared" si="43"/>
        <v>#N/A</v>
      </c>
      <c r="G89" s="199">
        <v>10.930573951044201</v>
      </c>
      <c r="H89" s="197">
        <f t="shared" si="44"/>
        <v>486.37669576752853</v>
      </c>
      <c r="I89" s="199">
        <v>282.55269610755499</v>
      </c>
      <c r="J89" s="200">
        <f t="shared" si="45"/>
        <v>12618.577862099877</v>
      </c>
      <c r="K89" s="136"/>
      <c r="L89" s="132"/>
      <c r="M89" s="133"/>
      <c r="N89" s="132"/>
      <c r="O89" s="134"/>
      <c r="P89" s="132"/>
      <c r="Q89" s="134"/>
      <c r="R89" s="138"/>
      <c r="S89" s="136"/>
      <c r="T89" s="132" t="e">
        <f t="shared" si="46"/>
        <v>#N/A</v>
      </c>
      <c r="U89" s="133" t="e">
        <f t="shared" si="62"/>
        <v>#N/A</v>
      </c>
      <c r="V89" s="132" t="e">
        <f t="shared" si="47"/>
        <v>#N/A</v>
      </c>
      <c r="W89" s="134">
        <v>2.8822552828950099</v>
      </c>
      <c r="X89" s="132">
        <f t="shared" si="48"/>
        <v>751.84948370843233</v>
      </c>
      <c r="Y89" s="134">
        <v>74.819062359162302</v>
      </c>
      <c r="Z89" s="138">
        <f t="shared" si="49"/>
        <v>19535.102079608565</v>
      </c>
      <c r="AA89" s="136"/>
      <c r="AB89" s="132" t="e">
        <f t="shared" si="50"/>
        <v>#N/A</v>
      </c>
      <c r="AC89" s="133" t="e">
        <f t="shared" si="63"/>
        <v>#N/A</v>
      </c>
      <c r="AD89" s="132" t="e">
        <f t="shared" si="51"/>
        <v>#N/A</v>
      </c>
      <c r="AE89" s="134">
        <v>6.7514886613857996</v>
      </c>
      <c r="AF89" s="132">
        <f t="shared" si="52"/>
        <v>126.61648178682594</v>
      </c>
      <c r="AG89" s="134">
        <v>175.42564076485701</v>
      </c>
      <c r="AH89" s="138">
        <f t="shared" si="53"/>
        <v>3287.7152841665884</v>
      </c>
      <c r="AI89" s="136"/>
      <c r="AJ89" s="132" t="e">
        <f t="shared" si="54"/>
        <v>#N/A</v>
      </c>
      <c r="AK89" s="133" t="e">
        <f t="shared" si="64"/>
        <v>#N/A</v>
      </c>
      <c r="AL89" s="132" t="e">
        <f t="shared" si="55"/>
        <v>#N/A</v>
      </c>
      <c r="AM89" s="134">
        <v>0</v>
      </c>
      <c r="AN89" s="132">
        <f t="shared" si="56"/>
        <v>133.81837658964639</v>
      </c>
      <c r="AO89" s="134">
        <v>0</v>
      </c>
      <c r="AP89" s="132">
        <f t="shared" si="57"/>
        <v>3518.8351912372041</v>
      </c>
      <c r="AQ89" s="123"/>
      <c r="AR89" s="193"/>
      <c r="AS89" s="135">
        <f t="shared" si="58"/>
        <v>532.79739923157433</v>
      </c>
      <c r="AT89" s="135">
        <f>SUM(AR87:AR89)</f>
        <v>0</v>
      </c>
      <c r="AU89" s="135">
        <f>SUM(I87:I89,Q87:Q89,Y87:Y89,AG87:AG89,AO87:AO89)</f>
        <v>1502.6419272308203</v>
      </c>
      <c r="AV89" s="164" t="e">
        <f t="shared" si="59"/>
        <v>#N/A</v>
      </c>
      <c r="AW89" s="165">
        <f t="shared" si="60"/>
        <v>38960.23041711223</v>
      </c>
      <c r="AX89" s="7"/>
      <c r="AY89" s="3"/>
      <c r="AZ89" s="3"/>
      <c r="BA89" s="3"/>
      <c r="BB89" s="3"/>
      <c r="BC89" s="3"/>
      <c r="BD89" s="3"/>
      <c r="BE89" s="4"/>
      <c r="BF89" s="36"/>
      <c r="BG89" s="36"/>
      <c r="BH89" s="36"/>
      <c r="BI89" s="1"/>
      <c r="BJ89" s="1"/>
    </row>
    <row r="90" spans="1:62" ht="12.9" customHeight="1" x14ac:dyDescent="0.25">
      <c r="A90" s="124"/>
      <c r="B90" s="57" t="s">
        <v>15</v>
      </c>
      <c r="C90" s="136"/>
      <c r="D90" s="197" t="e">
        <f t="shared" si="42"/>
        <v>#N/A</v>
      </c>
      <c r="E90" s="198" t="e">
        <f t="shared" si="61"/>
        <v>#N/A</v>
      </c>
      <c r="F90" s="197" t="e">
        <f t="shared" si="43"/>
        <v>#N/A</v>
      </c>
      <c r="G90" s="199">
        <v>0</v>
      </c>
      <c r="H90" s="197">
        <f t="shared" si="44"/>
        <v>486.37669576752853</v>
      </c>
      <c r="I90" s="199">
        <v>0</v>
      </c>
      <c r="J90" s="200">
        <f t="shared" si="45"/>
        <v>12618.577862099877</v>
      </c>
      <c r="K90" s="136"/>
      <c r="L90" s="132"/>
      <c r="M90" s="133"/>
      <c r="N90" s="132"/>
      <c r="O90" s="134"/>
      <c r="P90" s="132"/>
      <c r="Q90" s="134"/>
      <c r="R90" s="138"/>
      <c r="S90" s="136"/>
      <c r="T90" s="132" t="e">
        <f t="shared" si="46"/>
        <v>#N/A</v>
      </c>
      <c r="U90" s="133" t="e">
        <f t="shared" si="62"/>
        <v>#N/A</v>
      </c>
      <c r="V90" s="132" t="e">
        <f t="shared" si="47"/>
        <v>#N/A</v>
      </c>
      <c r="W90" s="134">
        <v>0</v>
      </c>
      <c r="X90" s="132">
        <f t="shared" si="48"/>
        <v>751.84948370843233</v>
      </c>
      <c r="Y90" s="134">
        <v>0</v>
      </c>
      <c r="Z90" s="138">
        <f t="shared" si="49"/>
        <v>19535.102079608565</v>
      </c>
      <c r="AA90" s="136"/>
      <c r="AB90" s="132" t="e">
        <f t="shared" si="50"/>
        <v>#N/A</v>
      </c>
      <c r="AC90" s="133" t="e">
        <f t="shared" si="63"/>
        <v>#N/A</v>
      </c>
      <c r="AD90" s="132" t="e">
        <f t="shared" si="51"/>
        <v>#N/A</v>
      </c>
      <c r="AE90" s="134">
        <v>0</v>
      </c>
      <c r="AF90" s="132">
        <f t="shared" si="52"/>
        <v>126.61648178682594</v>
      </c>
      <c r="AG90" s="134">
        <v>0</v>
      </c>
      <c r="AH90" s="138">
        <f t="shared" si="53"/>
        <v>3287.7152841665884</v>
      </c>
      <c r="AI90" s="136"/>
      <c r="AJ90" s="132" t="e">
        <f t="shared" si="54"/>
        <v>#N/A</v>
      </c>
      <c r="AK90" s="133" t="e">
        <f t="shared" si="64"/>
        <v>#N/A</v>
      </c>
      <c r="AL90" s="132" t="e">
        <f t="shared" si="55"/>
        <v>#N/A</v>
      </c>
      <c r="AM90" s="134">
        <v>4.1266469660927099</v>
      </c>
      <c r="AN90" s="132">
        <f t="shared" si="56"/>
        <v>137.94502355573911</v>
      </c>
      <c r="AO90" s="134">
        <v>108.408095720926</v>
      </c>
      <c r="AP90" s="132">
        <f t="shared" si="57"/>
        <v>3627.2432869581303</v>
      </c>
      <c r="AQ90" s="123"/>
      <c r="AR90" s="193"/>
      <c r="AS90" s="135">
        <f t="shared" si="58"/>
        <v>108.408095720926</v>
      </c>
      <c r="AT90" s="135"/>
      <c r="AU90" s="135"/>
      <c r="AV90" s="164" t="e">
        <f t="shared" si="59"/>
        <v>#N/A</v>
      </c>
      <c r="AW90" s="165">
        <f t="shared" si="60"/>
        <v>39068.63851283316</v>
      </c>
      <c r="AX90" s="7"/>
      <c r="AY90" s="3"/>
      <c r="AZ90" s="3"/>
      <c r="BA90" s="3"/>
      <c r="BB90" s="3"/>
      <c r="BC90" s="3"/>
      <c r="BD90" s="3"/>
      <c r="BE90" s="4"/>
      <c r="BF90" s="36"/>
      <c r="BG90" s="36"/>
      <c r="BH90" s="36"/>
      <c r="BI90" s="1"/>
      <c r="BJ90" s="1"/>
    </row>
    <row r="91" spans="1:62" ht="12.9" customHeight="1" x14ac:dyDescent="0.25">
      <c r="A91" s="125">
        <f>A88+1</f>
        <v>41361</v>
      </c>
      <c r="B91" s="57" t="s">
        <v>106</v>
      </c>
      <c r="C91" s="136"/>
      <c r="D91" s="197" t="e">
        <f t="shared" si="42"/>
        <v>#N/A</v>
      </c>
      <c r="E91" s="198" t="e">
        <f t="shared" si="61"/>
        <v>#N/A</v>
      </c>
      <c r="F91" s="197" t="e">
        <f t="shared" si="43"/>
        <v>#N/A</v>
      </c>
      <c r="G91" s="199">
        <v>11.059198513303601</v>
      </c>
      <c r="H91" s="197">
        <f t="shared" si="44"/>
        <v>497.43589428083214</v>
      </c>
      <c r="I91" s="199">
        <v>285.86734176010998</v>
      </c>
      <c r="J91" s="200">
        <f t="shared" si="45"/>
        <v>12904.445203859987</v>
      </c>
      <c r="K91" s="136"/>
      <c r="L91" s="132"/>
      <c r="M91" s="133"/>
      <c r="N91" s="132"/>
      <c r="O91" s="134"/>
      <c r="P91" s="132"/>
      <c r="Q91" s="134"/>
      <c r="R91" s="138"/>
      <c r="S91" s="136"/>
      <c r="T91" s="132" t="e">
        <f t="shared" si="46"/>
        <v>#N/A</v>
      </c>
      <c r="U91" s="133" t="e">
        <f t="shared" si="62"/>
        <v>#N/A</v>
      </c>
      <c r="V91" s="132" t="e">
        <f t="shared" si="47"/>
        <v>#N/A</v>
      </c>
      <c r="W91" s="134">
        <v>1.61067090393421</v>
      </c>
      <c r="X91" s="132">
        <f t="shared" si="48"/>
        <v>753.46015461236652</v>
      </c>
      <c r="Y91" s="134">
        <v>41.731653038883699</v>
      </c>
      <c r="Z91" s="138">
        <f t="shared" si="49"/>
        <v>19576.83373264745</v>
      </c>
      <c r="AA91" s="136"/>
      <c r="AB91" s="132" t="e">
        <f t="shared" si="50"/>
        <v>#N/A</v>
      </c>
      <c r="AC91" s="133" t="e">
        <f t="shared" si="63"/>
        <v>#N/A</v>
      </c>
      <c r="AD91" s="132" t="e">
        <f t="shared" si="51"/>
        <v>#N/A</v>
      </c>
      <c r="AE91" s="134">
        <v>6.7514886613857996</v>
      </c>
      <c r="AF91" s="132">
        <f t="shared" si="52"/>
        <v>133.36797044821174</v>
      </c>
      <c r="AG91" s="134">
        <v>175.42564076485701</v>
      </c>
      <c r="AH91" s="138">
        <f t="shared" si="53"/>
        <v>3463.1409249314456</v>
      </c>
      <c r="AI91" s="136"/>
      <c r="AJ91" s="132" t="e">
        <f t="shared" si="54"/>
        <v>#N/A</v>
      </c>
      <c r="AK91" s="133" t="e">
        <f t="shared" si="64"/>
        <v>#N/A</v>
      </c>
      <c r="AL91" s="132" t="e">
        <f t="shared" si="55"/>
        <v>#N/A</v>
      </c>
      <c r="AM91" s="134">
        <v>0</v>
      </c>
      <c r="AN91" s="132">
        <f t="shared" si="56"/>
        <v>137.94502355573911</v>
      </c>
      <c r="AO91" s="134">
        <v>0</v>
      </c>
      <c r="AP91" s="132">
        <f t="shared" si="57"/>
        <v>3627.2432869581303</v>
      </c>
      <c r="AQ91" s="123"/>
      <c r="AR91" s="193"/>
      <c r="AS91" s="135">
        <f t="shared" si="58"/>
        <v>503.02463556385067</v>
      </c>
      <c r="AT91" s="135"/>
      <c r="AU91" s="135"/>
      <c r="AV91" s="164" t="e">
        <f t="shared" si="59"/>
        <v>#N/A</v>
      </c>
      <c r="AW91" s="165">
        <f t="shared" si="60"/>
        <v>39571.663148397012</v>
      </c>
      <c r="AX91" s="7"/>
      <c r="AY91" s="3"/>
      <c r="AZ91" s="3"/>
      <c r="BA91" s="3"/>
      <c r="BB91" s="3"/>
      <c r="BC91" s="3"/>
      <c r="BD91" s="3"/>
      <c r="BE91" s="4"/>
      <c r="BF91" s="36"/>
      <c r="BG91" s="36"/>
      <c r="BH91" s="36"/>
      <c r="BI91" s="1"/>
      <c r="BJ91" s="1"/>
    </row>
    <row r="92" spans="1:62" ht="12.9" customHeight="1" x14ac:dyDescent="0.25">
      <c r="A92" s="126"/>
      <c r="B92" s="57" t="s">
        <v>28</v>
      </c>
      <c r="C92" s="136"/>
      <c r="D92" s="197" t="e">
        <f t="shared" si="42"/>
        <v>#N/A</v>
      </c>
      <c r="E92" s="198" t="e">
        <f t="shared" si="61"/>
        <v>#N/A</v>
      </c>
      <c r="F92" s="197" t="e">
        <f t="shared" si="43"/>
        <v>#N/A</v>
      </c>
      <c r="G92" s="199">
        <v>12.3745919057235</v>
      </c>
      <c r="H92" s="197">
        <f t="shared" si="44"/>
        <v>509.81048618655564</v>
      </c>
      <c r="I92" s="199">
        <v>319.76493420277001</v>
      </c>
      <c r="J92" s="200">
        <f t="shared" si="45"/>
        <v>13224.210138062757</v>
      </c>
      <c r="K92" s="136"/>
      <c r="L92" s="132"/>
      <c r="M92" s="133"/>
      <c r="N92" s="132"/>
      <c r="O92" s="134"/>
      <c r="P92" s="132"/>
      <c r="Q92" s="134"/>
      <c r="R92" s="138"/>
      <c r="S92" s="136"/>
      <c r="T92" s="132" t="e">
        <f t="shared" si="46"/>
        <v>#N/A</v>
      </c>
      <c r="U92" s="133" t="e">
        <f t="shared" si="62"/>
        <v>#N/A</v>
      </c>
      <c r="V92" s="132" t="e">
        <f t="shared" si="47"/>
        <v>#N/A</v>
      </c>
      <c r="W92" s="134">
        <v>18.082376052483799</v>
      </c>
      <c r="X92" s="132">
        <f t="shared" si="48"/>
        <v>771.54253066485035</v>
      </c>
      <c r="Y92" s="134">
        <v>468.50504451137698</v>
      </c>
      <c r="Z92" s="138">
        <f t="shared" si="49"/>
        <v>20045.338777158828</v>
      </c>
      <c r="AA92" s="136"/>
      <c r="AB92" s="132" t="e">
        <f t="shared" si="50"/>
        <v>#N/A</v>
      </c>
      <c r="AC92" s="133" t="e">
        <f t="shared" si="63"/>
        <v>#N/A</v>
      </c>
      <c r="AD92" s="132" t="e">
        <f t="shared" si="51"/>
        <v>#N/A</v>
      </c>
      <c r="AE92" s="134">
        <v>6.7514886613857996</v>
      </c>
      <c r="AF92" s="132">
        <f t="shared" si="52"/>
        <v>140.11945910959753</v>
      </c>
      <c r="AG92" s="134">
        <v>175.42564076485701</v>
      </c>
      <c r="AH92" s="138">
        <f t="shared" si="53"/>
        <v>3638.5665656963029</v>
      </c>
      <c r="AI92" s="136"/>
      <c r="AJ92" s="132" t="e">
        <f t="shared" si="54"/>
        <v>#N/A</v>
      </c>
      <c r="AK92" s="133" t="e">
        <f t="shared" si="64"/>
        <v>#N/A</v>
      </c>
      <c r="AL92" s="132" t="e">
        <f t="shared" si="55"/>
        <v>#N/A</v>
      </c>
      <c r="AM92" s="134">
        <v>0</v>
      </c>
      <c r="AN92" s="132">
        <f t="shared" si="56"/>
        <v>137.94502355573911</v>
      </c>
      <c r="AO92" s="134">
        <v>0</v>
      </c>
      <c r="AP92" s="132">
        <f t="shared" si="57"/>
        <v>3627.2432869581303</v>
      </c>
      <c r="AQ92" s="123"/>
      <c r="AR92" s="193"/>
      <c r="AS92" s="135">
        <f t="shared" si="58"/>
        <v>963.69561947900399</v>
      </c>
      <c r="AT92" s="135">
        <f>SUM(AR90:AR92)</f>
        <v>0</v>
      </c>
      <c r="AU92" s="135">
        <f>SUM(I90:I92,Q90:Q92,Y90:Y92,AG90:AG92,AO90:AO92)</f>
        <v>1575.1283507637806</v>
      </c>
      <c r="AV92" s="164" t="e">
        <f t="shared" si="59"/>
        <v>#N/A</v>
      </c>
      <c r="AW92" s="165">
        <f t="shared" si="60"/>
        <v>40535.358767876023</v>
      </c>
      <c r="AX92" s="7"/>
      <c r="AY92" s="5"/>
      <c r="AZ92" s="3"/>
      <c r="BA92" s="3"/>
      <c r="BB92" s="3"/>
      <c r="BC92" s="3"/>
      <c r="BD92" s="3"/>
      <c r="BE92" s="4"/>
      <c r="BF92" s="36"/>
      <c r="BG92" s="36"/>
      <c r="BH92" s="36"/>
      <c r="BI92" s="1"/>
      <c r="BJ92" s="1"/>
    </row>
    <row r="93" spans="1:62" ht="12.9" customHeight="1" x14ac:dyDescent="0.25">
      <c r="A93" s="124"/>
      <c r="B93" s="57" t="s">
        <v>15</v>
      </c>
      <c r="C93" s="136"/>
      <c r="D93" s="197" t="e">
        <f t="shared" si="42"/>
        <v>#N/A</v>
      </c>
      <c r="E93" s="198" t="e">
        <f t="shared" si="61"/>
        <v>#N/A</v>
      </c>
      <c r="F93" s="197" t="e">
        <f t="shared" si="43"/>
        <v>#N/A</v>
      </c>
      <c r="G93" s="199">
        <v>0</v>
      </c>
      <c r="H93" s="197">
        <f t="shared" si="44"/>
        <v>509.81048618655564</v>
      </c>
      <c r="I93" s="199">
        <v>0</v>
      </c>
      <c r="J93" s="200">
        <f t="shared" si="45"/>
        <v>13224.210138062757</v>
      </c>
      <c r="K93" s="136"/>
      <c r="L93" s="132"/>
      <c r="M93" s="133"/>
      <c r="N93" s="132"/>
      <c r="O93" s="134"/>
      <c r="P93" s="132"/>
      <c r="Q93" s="134"/>
      <c r="R93" s="138"/>
      <c r="S93" s="136"/>
      <c r="T93" s="132" t="e">
        <f t="shared" si="46"/>
        <v>#N/A</v>
      </c>
      <c r="U93" s="133" t="e">
        <f t="shared" si="62"/>
        <v>#N/A</v>
      </c>
      <c r="V93" s="132" t="e">
        <f t="shared" si="47"/>
        <v>#N/A</v>
      </c>
      <c r="W93" s="134">
        <v>0</v>
      </c>
      <c r="X93" s="132">
        <f t="shared" si="48"/>
        <v>771.54253066485035</v>
      </c>
      <c r="Y93" s="134">
        <v>0</v>
      </c>
      <c r="Z93" s="138">
        <f t="shared" si="49"/>
        <v>20045.338777158828</v>
      </c>
      <c r="AA93" s="136"/>
      <c r="AB93" s="132" t="e">
        <f t="shared" si="50"/>
        <v>#N/A</v>
      </c>
      <c r="AC93" s="133" t="e">
        <f t="shared" si="63"/>
        <v>#N/A</v>
      </c>
      <c r="AD93" s="132" t="e">
        <f t="shared" si="51"/>
        <v>#N/A</v>
      </c>
      <c r="AE93" s="134">
        <v>0</v>
      </c>
      <c r="AF93" s="132">
        <f t="shared" si="52"/>
        <v>140.11945910959753</v>
      </c>
      <c r="AG93" s="134">
        <v>0</v>
      </c>
      <c r="AH93" s="138">
        <f t="shared" si="53"/>
        <v>3638.5665656963029</v>
      </c>
      <c r="AI93" s="136"/>
      <c r="AJ93" s="132" t="e">
        <f t="shared" si="54"/>
        <v>#N/A</v>
      </c>
      <c r="AK93" s="133" t="e">
        <f t="shared" si="64"/>
        <v>#N/A</v>
      </c>
      <c r="AL93" s="132" t="e">
        <f t="shared" si="55"/>
        <v>#N/A</v>
      </c>
      <c r="AM93" s="134">
        <v>4.1266469660927099</v>
      </c>
      <c r="AN93" s="132">
        <f t="shared" si="56"/>
        <v>142.07167052183183</v>
      </c>
      <c r="AO93" s="134">
        <v>108.408095720926</v>
      </c>
      <c r="AP93" s="132">
        <f t="shared" si="57"/>
        <v>3735.6513826790565</v>
      </c>
      <c r="AQ93" s="123"/>
      <c r="AR93" s="193"/>
      <c r="AS93" s="135">
        <f t="shared" si="58"/>
        <v>108.408095720926</v>
      </c>
      <c r="AT93" s="135"/>
      <c r="AU93" s="135"/>
      <c r="AV93" s="164" t="e">
        <f t="shared" si="59"/>
        <v>#N/A</v>
      </c>
      <c r="AW93" s="165">
        <f t="shared" si="60"/>
        <v>40643.766863596946</v>
      </c>
      <c r="AX93" s="7"/>
      <c r="AY93" s="5"/>
      <c r="AZ93" s="3"/>
      <c r="BA93" s="3"/>
      <c r="BB93" s="3"/>
      <c r="BC93" s="3"/>
      <c r="BD93" s="3"/>
      <c r="BE93" s="4"/>
      <c r="BF93" s="36"/>
      <c r="BG93" s="36"/>
      <c r="BH93" s="36"/>
      <c r="BI93" s="1"/>
      <c r="BJ93" s="1"/>
    </row>
    <row r="94" spans="1:62" ht="12.9" customHeight="1" x14ac:dyDescent="0.25">
      <c r="A94" s="125">
        <f>A91+1</f>
        <v>41362</v>
      </c>
      <c r="B94" s="57" t="s">
        <v>106</v>
      </c>
      <c r="C94" s="136"/>
      <c r="D94" s="197" t="e">
        <f t="shared" si="42"/>
        <v>#N/A</v>
      </c>
      <c r="E94" s="198" t="e">
        <f t="shared" si="61"/>
        <v>#N/A</v>
      </c>
      <c r="F94" s="197" t="e">
        <f t="shared" si="43"/>
        <v>#N/A</v>
      </c>
      <c r="G94" s="199">
        <v>12.3745919057235</v>
      </c>
      <c r="H94" s="197">
        <f t="shared" si="44"/>
        <v>522.18507809227913</v>
      </c>
      <c r="I94" s="199">
        <v>319.76493420277001</v>
      </c>
      <c r="J94" s="200">
        <f t="shared" si="45"/>
        <v>13543.975072265528</v>
      </c>
      <c r="K94" s="136"/>
      <c r="L94" s="132"/>
      <c r="M94" s="133"/>
      <c r="N94" s="132"/>
      <c r="O94" s="134"/>
      <c r="P94" s="132"/>
      <c r="Q94" s="134"/>
      <c r="R94" s="138"/>
      <c r="S94" s="136"/>
      <c r="T94" s="132" t="e">
        <f t="shared" si="46"/>
        <v>#N/A</v>
      </c>
      <c r="U94" s="133" t="e">
        <f t="shared" si="62"/>
        <v>#N/A</v>
      </c>
      <c r="V94" s="132" t="e">
        <f t="shared" si="47"/>
        <v>#N/A</v>
      </c>
      <c r="W94" s="134">
        <v>18.082376052483799</v>
      </c>
      <c r="X94" s="132">
        <f t="shared" si="48"/>
        <v>789.62490671733417</v>
      </c>
      <c r="Y94" s="134">
        <v>468.50504451137698</v>
      </c>
      <c r="Z94" s="138">
        <f t="shared" si="49"/>
        <v>20513.843821670205</v>
      </c>
      <c r="AA94" s="136"/>
      <c r="AB94" s="132" t="e">
        <f t="shared" si="50"/>
        <v>#N/A</v>
      </c>
      <c r="AC94" s="133" t="e">
        <f t="shared" si="63"/>
        <v>#N/A</v>
      </c>
      <c r="AD94" s="132" t="e">
        <f t="shared" si="51"/>
        <v>#N/A</v>
      </c>
      <c r="AE94" s="134">
        <v>6.7514886613857996</v>
      </c>
      <c r="AF94" s="132">
        <f t="shared" si="52"/>
        <v>146.87094777098332</v>
      </c>
      <c r="AG94" s="134">
        <v>175.42564076485701</v>
      </c>
      <c r="AH94" s="138">
        <f t="shared" si="53"/>
        <v>3813.9922064611601</v>
      </c>
      <c r="AI94" s="136"/>
      <c r="AJ94" s="132" t="e">
        <f t="shared" si="54"/>
        <v>#N/A</v>
      </c>
      <c r="AK94" s="133" t="e">
        <f t="shared" si="64"/>
        <v>#N/A</v>
      </c>
      <c r="AL94" s="132" t="e">
        <f t="shared" si="55"/>
        <v>#N/A</v>
      </c>
      <c r="AM94" s="134">
        <v>0</v>
      </c>
      <c r="AN94" s="132">
        <f t="shared" si="56"/>
        <v>142.07167052183183</v>
      </c>
      <c r="AO94" s="134">
        <v>0</v>
      </c>
      <c r="AP94" s="132">
        <f t="shared" si="57"/>
        <v>3735.6513826790565</v>
      </c>
      <c r="AQ94" s="123"/>
      <c r="AR94" s="193"/>
      <c r="AS94" s="135">
        <f t="shared" si="58"/>
        <v>963.69561947900399</v>
      </c>
      <c r="AT94" s="135"/>
      <c r="AU94" s="135"/>
      <c r="AV94" s="164" t="e">
        <f t="shared" si="59"/>
        <v>#N/A</v>
      </c>
      <c r="AW94" s="165">
        <f t="shared" si="60"/>
        <v>41607.462483075949</v>
      </c>
      <c r="AX94" s="7"/>
      <c r="AY94" s="3"/>
      <c r="AZ94" s="3"/>
      <c r="BA94" s="3"/>
      <c r="BB94" s="3"/>
      <c r="BC94" s="3"/>
      <c r="BD94" s="3"/>
      <c r="BE94" s="4"/>
      <c r="BF94" s="36"/>
      <c r="BG94" s="36"/>
      <c r="BH94" s="36"/>
      <c r="BI94" s="1"/>
      <c r="BJ94" s="1"/>
    </row>
    <row r="95" spans="1:62" ht="12.9" customHeight="1" x14ac:dyDescent="0.25">
      <c r="A95" s="126"/>
      <c r="B95" s="57" t="s">
        <v>28</v>
      </c>
      <c r="C95" s="136"/>
      <c r="D95" s="197" t="e">
        <f t="shared" si="42"/>
        <v>#N/A</v>
      </c>
      <c r="E95" s="198" t="e">
        <f t="shared" si="61"/>
        <v>#N/A</v>
      </c>
      <c r="F95" s="197" t="e">
        <f t="shared" si="43"/>
        <v>#N/A</v>
      </c>
      <c r="G95" s="199">
        <v>12.3745919057235</v>
      </c>
      <c r="H95" s="197">
        <f t="shared" si="44"/>
        <v>534.55966999800262</v>
      </c>
      <c r="I95" s="199">
        <v>319.76493420277001</v>
      </c>
      <c r="J95" s="200">
        <f t="shared" si="45"/>
        <v>13863.740006468299</v>
      </c>
      <c r="K95" s="136"/>
      <c r="L95" s="132"/>
      <c r="M95" s="133"/>
      <c r="N95" s="132"/>
      <c r="O95" s="134"/>
      <c r="P95" s="132"/>
      <c r="Q95" s="134"/>
      <c r="R95" s="138"/>
      <c r="S95" s="136"/>
      <c r="T95" s="132" t="e">
        <f t="shared" si="46"/>
        <v>#N/A</v>
      </c>
      <c r="U95" s="133" t="e">
        <f t="shared" si="62"/>
        <v>#N/A</v>
      </c>
      <c r="V95" s="132" t="e">
        <f t="shared" si="47"/>
        <v>#N/A</v>
      </c>
      <c r="W95" s="134">
        <v>18.096030589479</v>
      </c>
      <c r="X95" s="132">
        <f t="shared" si="48"/>
        <v>807.7209373068132</v>
      </c>
      <c r="Y95" s="134">
        <v>469.72603352076197</v>
      </c>
      <c r="Z95" s="138">
        <f t="shared" si="49"/>
        <v>20983.569855190966</v>
      </c>
      <c r="AA95" s="136"/>
      <c r="AB95" s="132" t="e">
        <f t="shared" si="50"/>
        <v>#N/A</v>
      </c>
      <c r="AC95" s="133" t="e">
        <f t="shared" si="63"/>
        <v>#N/A</v>
      </c>
      <c r="AD95" s="132" t="e">
        <f t="shared" si="51"/>
        <v>#N/A</v>
      </c>
      <c r="AE95" s="134">
        <v>6.7514886613857996</v>
      </c>
      <c r="AF95" s="132">
        <f t="shared" si="52"/>
        <v>153.62243643236911</v>
      </c>
      <c r="AG95" s="134">
        <v>175.42564076485701</v>
      </c>
      <c r="AH95" s="138">
        <f t="shared" si="53"/>
        <v>3989.4178472260173</v>
      </c>
      <c r="AI95" s="136"/>
      <c r="AJ95" s="132" t="e">
        <f t="shared" si="54"/>
        <v>#N/A</v>
      </c>
      <c r="AK95" s="133" t="e">
        <f t="shared" si="64"/>
        <v>#N/A</v>
      </c>
      <c r="AL95" s="132" t="e">
        <f t="shared" si="55"/>
        <v>#N/A</v>
      </c>
      <c r="AM95" s="134">
        <v>0</v>
      </c>
      <c r="AN95" s="132">
        <f t="shared" si="56"/>
        <v>142.07167052183183</v>
      </c>
      <c r="AO95" s="134">
        <v>0</v>
      </c>
      <c r="AP95" s="132">
        <f t="shared" si="57"/>
        <v>3735.6513826790565</v>
      </c>
      <c r="AQ95" s="123"/>
      <c r="AR95" s="193"/>
      <c r="AS95" s="135">
        <f t="shared" si="58"/>
        <v>964.91660848838899</v>
      </c>
      <c r="AT95" s="135">
        <f>SUM(AR93:AR95)</f>
        <v>0</v>
      </c>
      <c r="AU95" s="135">
        <f>SUM(I93:I95,Q93:Q95,Y93:Y95,AG93:AG95,AO93:AO95)</f>
        <v>2037.020323688319</v>
      </c>
      <c r="AV95" s="164" t="e">
        <f t="shared" si="59"/>
        <v>#N/A</v>
      </c>
      <c r="AW95" s="165">
        <f t="shared" si="60"/>
        <v>42572.379091564333</v>
      </c>
      <c r="AX95" s="7"/>
      <c r="AY95" s="5"/>
      <c r="AZ95" s="3"/>
      <c r="BA95" s="3"/>
      <c r="BB95" s="3"/>
      <c r="BC95" s="3"/>
      <c r="BD95" s="3"/>
      <c r="BE95" s="4"/>
      <c r="BF95" s="36"/>
      <c r="BG95" s="36"/>
      <c r="BH95" s="36"/>
      <c r="BI95" s="1"/>
      <c r="BJ95" s="1"/>
    </row>
    <row r="96" spans="1:62" ht="12.9" customHeight="1" x14ac:dyDescent="0.25">
      <c r="A96" s="124"/>
      <c r="B96" s="57" t="s">
        <v>15</v>
      </c>
      <c r="C96" s="136"/>
      <c r="D96" s="197" t="e">
        <f t="shared" si="42"/>
        <v>#N/A</v>
      </c>
      <c r="E96" s="198" t="e">
        <f t="shared" si="61"/>
        <v>#N/A</v>
      </c>
      <c r="F96" s="197" t="e">
        <f t="shared" si="43"/>
        <v>#N/A</v>
      </c>
      <c r="G96" s="199">
        <v>0</v>
      </c>
      <c r="H96" s="197">
        <f t="shared" si="44"/>
        <v>534.55966999800262</v>
      </c>
      <c r="I96" s="199">
        <v>0</v>
      </c>
      <c r="J96" s="200">
        <f t="shared" si="45"/>
        <v>13863.740006468299</v>
      </c>
      <c r="K96" s="136"/>
      <c r="L96" s="132"/>
      <c r="M96" s="133"/>
      <c r="N96" s="132"/>
      <c r="O96" s="134"/>
      <c r="P96" s="132"/>
      <c r="Q96" s="134"/>
      <c r="R96" s="138"/>
      <c r="S96" s="136"/>
      <c r="T96" s="132" t="e">
        <f t="shared" si="46"/>
        <v>#N/A</v>
      </c>
      <c r="U96" s="133" t="e">
        <f t="shared" si="62"/>
        <v>#N/A</v>
      </c>
      <c r="V96" s="132" t="e">
        <f t="shared" si="47"/>
        <v>#N/A</v>
      </c>
      <c r="W96" s="134">
        <v>0</v>
      </c>
      <c r="X96" s="132">
        <f t="shared" si="48"/>
        <v>807.7209373068132</v>
      </c>
      <c r="Y96" s="134">
        <v>0</v>
      </c>
      <c r="Z96" s="138">
        <f t="shared" si="49"/>
        <v>20983.569855190966</v>
      </c>
      <c r="AA96" s="136"/>
      <c r="AB96" s="132" t="e">
        <f t="shared" si="50"/>
        <v>#N/A</v>
      </c>
      <c r="AC96" s="133" t="e">
        <f t="shared" si="63"/>
        <v>#N/A</v>
      </c>
      <c r="AD96" s="132" t="e">
        <f t="shared" si="51"/>
        <v>#N/A</v>
      </c>
      <c r="AE96" s="134">
        <v>0</v>
      </c>
      <c r="AF96" s="132">
        <f t="shared" si="52"/>
        <v>153.62243643236911</v>
      </c>
      <c r="AG96" s="134">
        <v>0</v>
      </c>
      <c r="AH96" s="138">
        <f t="shared" si="53"/>
        <v>3989.4178472260173</v>
      </c>
      <c r="AI96" s="136"/>
      <c r="AJ96" s="132" t="e">
        <f t="shared" si="54"/>
        <v>#N/A</v>
      </c>
      <c r="AK96" s="133" t="e">
        <f t="shared" si="64"/>
        <v>#N/A</v>
      </c>
      <c r="AL96" s="132" t="e">
        <f t="shared" si="55"/>
        <v>#N/A</v>
      </c>
      <c r="AM96" s="134">
        <v>4.1266469660927099</v>
      </c>
      <c r="AN96" s="132">
        <f t="shared" si="56"/>
        <v>146.19831748792456</v>
      </c>
      <c r="AO96" s="134">
        <v>108.408095720926</v>
      </c>
      <c r="AP96" s="132">
        <f t="shared" si="57"/>
        <v>3844.0594783999827</v>
      </c>
      <c r="AQ96" s="123"/>
      <c r="AR96" s="193"/>
      <c r="AS96" s="135">
        <f t="shared" si="58"/>
        <v>108.408095720926</v>
      </c>
      <c r="AT96" s="135"/>
      <c r="AU96" s="135"/>
      <c r="AV96" s="164" t="e">
        <f t="shared" si="59"/>
        <v>#N/A</v>
      </c>
      <c r="AW96" s="165">
        <f t="shared" si="60"/>
        <v>42680.787187285263</v>
      </c>
      <c r="AX96" s="7"/>
      <c r="AY96" s="5"/>
      <c r="AZ96" s="3"/>
      <c r="BA96" s="3"/>
      <c r="BB96" s="3"/>
      <c r="BC96" s="3"/>
      <c r="BD96" s="3"/>
      <c r="BE96" s="4"/>
      <c r="BF96" s="36"/>
      <c r="BG96" s="36"/>
      <c r="BH96" s="36"/>
      <c r="BI96" s="1"/>
      <c r="BJ96" s="1"/>
    </row>
    <row r="97" spans="1:62" ht="12.9" customHeight="1" x14ac:dyDescent="0.25">
      <c r="A97" s="125">
        <f>A94+1</f>
        <v>41363</v>
      </c>
      <c r="B97" s="57" t="s">
        <v>106</v>
      </c>
      <c r="C97" s="136"/>
      <c r="D97" s="197" t="e">
        <f t="shared" si="42"/>
        <v>#N/A</v>
      </c>
      <c r="E97" s="198" t="e">
        <f t="shared" si="61"/>
        <v>#N/A</v>
      </c>
      <c r="F97" s="197" t="e">
        <f t="shared" si="43"/>
        <v>#N/A</v>
      </c>
      <c r="G97" s="199">
        <v>11.5496191120086</v>
      </c>
      <c r="H97" s="197">
        <f t="shared" si="44"/>
        <v>546.10928911001122</v>
      </c>
      <c r="I97" s="199">
        <v>298.447271922585</v>
      </c>
      <c r="J97" s="200">
        <f t="shared" si="45"/>
        <v>14162.187278390884</v>
      </c>
      <c r="K97" s="136"/>
      <c r="L97" s="132"/>
      <c r="M97" s="133"/>
      <c r="N97" s="132"/>
      <c r="O97" s="134"/>
      <c r="P97" s="132"/>
      <c r="Q97" s="134"/>
      <c r="R97" s="138"/>
      <c r="S97" s="136"/>
      <c r="T97" s="132" t="e">
        <f t="shared" si="46"/>
        <v>#N/A</v>
      </c>
      <c r="U97" s="133" t="e">
        <f t="shared" si="62"/>
        <v>#N/A</v>
      </c>
      <c r="V97" s="132" t="e">
        <f t="shared" si="47"/>
        <v>#N/A</v>
      </c>
      <c r="W97" s="134">
        <v>16.898118152879398</v>
      </c>
      <c r="X97" s="132">
        <f t="shared" si="48"/>
        <v>824.61905545969262</v>
      </c>
      <c r="Y97" s="134">
        <v>439.17010508626498</v>
      </c>
      <c r="Z97" s="138">
        <f t="shared" si="49"/>
        <v>21422.739960277231</v>
      </c>
      <c r="AA97" s="136"/>
      <c r="AB97" s="132" t="e">
        <f t="shared" si="50"/>
        <v>#N/A</v>
      </c>
      <c r="AC97" s="133" t="e">
        <f t="shared" si="63"/>
        <v>#N/A</v>
      </c>
      <c r="AD97" s="132" t="e">
        <f t="shared" si="51"/>
        <v>#N/A</v>
      </c>
      <c r="AE97" s="134">
        <v>6.3013894172934197</v>
      </c>
      <c r="AF97" s="132">
        <f t="shared" si="52"/>
        <v>159.92382584966253</v>
      </c>
      <c r="AG97" s="134">
        <v>163.7305980472</v>
      </c>
      <c r="AH97" s="138">
        <f t="shared" si="53"/>
        <v>4153.1484452732175</v>
      </c>
      <c r="AI97" s="136"/>
      <c r="AJ97" s="132" t="e">
        <f t="shared" si="54"/>
        <v>#N/A</v>
      </c>
      <c r="AK97" s="133" t="e">
        <f t="shared" si="64"/>
        <v>#N/A</v>
      </c>
      <c r="AL97" s="132" t="e">
        <f t="shared" si="55"/>
        <v>#N/A</v>
      </c>
      <c r="AM97" s="134">
        <v>0</v>
      </c>
      <c r="AN97" s="132">
        <f t="shared" si="56"/>
        <v>146.19831748792456</v>
      </c>
      <c r="AO97" s="134">
        <v>0</v>
      </c>
      <c r="AP97" s="132">
        <f t="shared" si="57"/>
        <v>3844.0594783999827</v>
      </c>
      <c r="AQ97" s="123"/>
      <c r="AR97" s="193"/>
      <c r="AS97" s="135">
        <f t="shared" si="58"/>
        <v>901.34797505605002</v>
      </c>
      <c r="AT97" s="135"/>
      <c r="AU97" s="135"/>
      <c r="AV97" s="164" t="e">
        <f t="shared" si="59"/>
        <v>#N/A</v>
      </c>
      <c r="AW97" s="165">
        <f t="shared" si="60"/>
        <v>43582.135162341314</v>
      </c>
      <c r="AX97" s="7"/>
      <c r="AY97" s="3"/>
      <c r="AZ97" s="3"/>
      <c r="BA97" s="3"/>
      <c r="BB97" s="3"/>
      <c r="BC97" s="3"/>
      <c r="BD97" s="3"/>
      <c r="BE97" s="4"/>
      <c r="BF97" s="36"/>
      <c r="BG97" s="36"/>
      <c r="BH97" s="36"/>
      <c r="BI97" s="1"/>
      <c r="BJ97" s="1"/>
    </row>
    <row r="98" spans="1:62" ht="12.9" customHeight="1" x14ac:dyDescent="0.25">
      <c r="A98" s="126"/>
      <c r="B98" s="57" t="s">
        <v>28</v>
      </c>
      <c r="C98" s="136"/>
      <c r="D98" s="197" t="e">
        <f t="shared" si="42"/>
        <v>#N/A</v>
      </c>
      <c r="E98" s="198" t="e">
        <f t="shared" si="61"/>
        <v>#N/A</v>
      </c>
      <c r="F98" s="197" t="e">
        <f t="shared" si="43"/>
        <v>#N/A</v>
      </c>
      <c r="G98" s="199">
        <v>0</v>
      </c>
      <c r="H98" s="197">
        <f t="shared" si="44"/>
        <v>546.10928911001122</v>
      </c>
      <c r="I98" s="199">
        <v>0</v>
      </c>
      <c r="J98" s="200">
        <f t="shared" si="45"/>
        <v>14162.187278390884</v>
      </c>
      <c r="K98" s="136"/>
      <c r="L98" s="132"/>
      <c r="M98" s="133"/>
      <c r="N98" s="132"/>
      <c r="O98" s="134"/>
      <c r="P98" s="132"/>
      <c r="Q98" s="134"/>
      <c r="R98" s="138"/>
      <c r="S98" s="136"/>
      <c r="T98" s="132" t="e">
        <f t="shared" si="46"/>
        <v>#N/A</v>
      </c>
      <c r="U98" s="133" t="e">
        <f t="shared" si="62"/>
        <v>#N/A</v>
      </c>
      <c r="V98" s="132" t="e">
        <f t="shared" si="47"/>
        <v>#N/A</v>
      </c>
      <c r="W98" s="134">
        <v>0</v>
      </c>
      <c r="X98" s="132">
        <f t="shared" si="48"/>
        <v>824.61905545969262</v>
      </c>
      <c r="Y98" s="134">
        <v>0</v>
      </c>
      <c r="Z98" s="138">
        <f t="shared" si="49"/>
        <v>21422.739960277231</v>
      </c>
      <c r="AA98" s="136"/>
      <c r="AB98" s="132" t="e">
        <f t="shared" si="50"/>
        <v>#N/A</v>
      </c>
      <c r="AC98" s="133" t="e">
        <f t="shared" si="63"/>
        <v>#N/A</v>
      </c>
      <c r="AD98" s="132" t="e">
        <f t="shared" si="51"/>
        <v>#N/A</v>
      </c>
      <c r="AE98" s="134">
        <v>0</v>
      </c>
      <c r="AF98" s="132">
        <f t="shared" si="52"/>
        <v>159.92382584966253</v>
      </c>
      <c r="AG98" s="134">
        <v>0</v>
      </c>
      <c r="AH98" s="138">
        <f t="shared" si="53"/>
        <v>4153.1484452732175</v>
      </c>
      <c r="AI98" s="136"/>
      <c r="AJ98" s="132" t="e">
        <f t="shared" si="54"/>
        <v>#N/A</v>
      </c>
      <c r="AK98" s="133" t="e">
        <f t="shared" si="64"/>
        <v>#N/A</v>
      </c>
      <c r="AL98" s="132" t="e">
        <f t="shared" si="55"/>
        <v>#N/A</v>
      </c>
      <c r="AM98" s="134">
        <v>0</v>
      </c>
      <c r="AN98" s="132">
        <f t="shared" si="56"/>
        <v>146.19831748792456</v>
      </c>
      <c r="AO98" s="134">
        <v>0</v>
      </c>
      <c r="AP98" s="132">
        <f t="shared" si="57"/>
        <v>3844.0594783999827</v>
      </c>
      <c r="AQ98" s="123"/>
      <c r="AR98" s="193"/>
      <c r="AS98" s="135">
        <f t="shared" si="58"/>
        <v>0</v>
      </c>
      <c r="AT98" s="135">
        <f>SUM(AR96:AR98)</f>
        <v>0</v>
      </c>
      <c r="AU98" s="135">
        <f>SUM(I96:I98,Q96:Q98,Y96:Y98,AG96:AG98,AO96:AO98)</f>
        <v>1009.756070776976</v>
      </c>
      <c r="AV98" s="164" t="e">
        <f t="shared" si="59"/>
        <v>#N/A</v>
      </c>
      <c r="AW98" s="165">
        <f t="shared" si="60"/>
        <v>43582.135162341314</v>
      </c>
      <c r="AX98" s="7"/>
      <c r="AY98" s="7"/>
      <c r="AZ98" s="3"/>
      <c r="BA98" s="3"/>
      <c r="BB98" s="3"/>
      <c r="BC98" s="3"/>
      <c r="BD98" s="3"/>
      <c r="BE98" s="3"/>
      <c r="BF98" s="6"/>
      <c r="BG98" s="36"/>
      <c r="BH98" s="36"/>
      <c r="BI98" s="1"/>
      <c r="BJ98" s="1"/>
    </row>
    <row r="99" spans="1:62" ht="12.9" customHeight="1" x14ac:dyDescent="0.25">
      <c r="A99" s="124"/>
      <c r="B99" s="57" t="s">
        <v>15</v>
      </c>
      <c r="C99" s="136"/>
      <c r="D99" s="197" t="e">
        <f t="shared" si="42"/>
        <v>#N/A</v>
      </c>
      <c r="E99" s="198" t="e">
        <f t="shared" si="61"/>
        <v>#N/A</v>
      </c>
      <c r="F99" s="197" t="e">
        <f t="shared" si="43"/>
        <v>#N/A</v>
      </c>
      <c r="G99" s="199">
        <v>0</v>
      </c>
      <c r="H99" s="197">
        <f t="shared" si="44"/>
        <v>546.10928911001122</v>
      </c>
      <c r="I99" s="199">
        <v>0</v>
      </c>
      <c r="J99" s="200">
        <f t="shared" si="45"/>
        <v>14162.187278390884</v>
      </c>
      <c r="K99" s="136"/>
      <c r="L99" s="132"/>
      <c r="M99" s="133"/>
      <c r="N99" s="132"/>
      <c r="O99" s="134"/>
      <c r="P99" s="132"/>
      <c r="Q99" s="134"/>
      <c r="R99" s="138"/>
      <c r="S99" s="136"/>
      <c r="T99" s="132" t="e">
        <f t="shared" si="46"/>
        <v>#N/A</v>
      </c>
      <c r="U99" s="133" t="e">
        <f t="shared" si="62"/>
        <v>#N/A</v>
      </c>
      <c r="V99" s="132" t="e">
        <f t="shared" si="47"/>
        <v>#N/A</v>
      </c>
      <c r="W99" s="134">
        <v>0</v>
      </c>
      <c r="X99" s="132">
        <f t="shared" si="48"/>
        <v>824.61905545969262</v>
      </c>
      <c r="Y99" s="134">
        <v>0</v>
      </c>
      <c r="Z99" s="138">
        <f t="shared" si="49"/>
        <v>21422.739960277231</v>
      </c>
      <c r="AA99" s="136"/>
      <c r="AB99" s="132" t="e">
        <f t="shared" si="50"/>
        <v>#N/A</v>
      </c>
      <c r="AC99" s="133" t="e">
        <f t="shared" si="63"/>
        <v>#N/A</v>
      </c>
      <c r="AD99" s="132" t="e">
        <f t="shared" si="51"/>
        <v>#N/A</v>
      </c>
      <c r="AE99" s="134">
        <v>0</v>
      </c>
      <c r="AF99" s="132">
        <f t="shared" si="52"/>
        <v>159.92382584966253</v>
      </c>
      <c r="AG99" s="134">
        <v>0</v>
      </c>
      <c r="AH99" s="138">
        <f t="shared" si="53"/>
        <v>4153.1484452732175</v>
      </c>
      <c r="AI99" s="136"/>
      <c r="AJ99" s="132" t="e">
        <f t="shared" si="54"/>
        <v>#N/A</v>
      </c>
      <c r="AK99" s="133" t="e">
        <f t="shared" si="64"/>
        <v>#N/A</v>
      </c>
      <c r="AL99" s="132" t="e">
        <f t="shared" si="55"/>
        <v>#N/A</v>
      </c>
      <c r="AM99" s="134">
        <v>4.1266469660927099</v>
      </c>
      <c r="AN99" s="132">
        <f t="shared" si="56"/>
        <v>150.32496445401728</v>
      </c>
      <c r="AO99" s="134">
        <v>108.408095720926</v>
      </c>
      <c r="AP99" s="132">
        <f t="shared" si="57"/>
        <v>3952.4675741209089</v>
      </c>
      <c r="AQ99" s="123"/>
      <c r="AR99" s="193"/>
      <c r="AS99" s="135">
        <f t="shared" si="58"/>
        <v>108.408095720926</v>
      </c>
      <c r="AT99" s="135"/>
      <c r="AU99" s="135"/>
      <c r="AV99" s="164" t="e">
        <f t="shared" si="59"/>
        <v>#N/A</v>
      </c>
      <c r="AW99" s="165">
        <f t="shared" si="60"/>
        <v>43690.543258062236</v>
      </c>
      <c r="AX99" s="7"/>
      <c r="AY99" s="2"/>
      <c r="AZ99" s="3"/>
      <c r="BA99" s="3"/>
      <c r="BB99" s="3"/>
      <c r="BC99" s="3"/>
      <c r="BD99" s="3"/>
      <c r="BE99" s="3"/>
      <c r="BF99" s="5"/>
      <c r="BG99" s="36"/>
      <c r="BH99" s="36"/>
      <c r="BI99" s="1"/>
      <c r="BJ99" s="1"/>
    </row>
    <row r="100" spans="1:62" ht="12.9" customHeight="1" x14ac:dyDescent="0.25">
      <c r="A100" s="125">
        <f>A97+1</f>
        <v>41364</v>
      </c>
      <c r="B100" s="57" t="s">
        <v>106</v>
      </c>
      <c r="C100" s="136"/>
      <c r="D100" s="197" t="e">
        <f t="shared" si="42"/>
        <v>#N/A</v>
      </c>
      <c r="E100" s="198" t="e">
        <f t="shared" si="61"/>
        <v>#N/A</v>
      </c>
      <c r="F100" s="197" t="e">
        <f t="shared" si="43"/>
        <v>#N/A</v>
      </c>
      <c r="G100" s="199">
        <v>0.82497279371489796</v>
      </c>
      <c r="H100" s="197">
        <f t="shared" si="44"/>
        <v>546.93426190372611</v>
      </c>
      <c r="I100" s="199">
        <v>21.317662280184699</v>
      </c>
      <c r="J100" s="200">
        <f t="shared" si="45"/>
        <v>14183.504940671068</v>
      </c>
      <c r="K100" s="136"/>
      <c r="L100" s="132"/>
      <c r="M100" s="133"/>
      <c r="N100" s="132"/>
      <c r="O100" s="134"/>
      <c r="P100" s="132"/>
      <c r="Q100" s="134"/>
      <c r="R100" s="138"/>
      <c r="S100" s="136"/>
      <c r="T100" s="132" t="e">
        <f t="shared" si="46"/>
        <v>#N/A</v>
      </c>
      <c r="U100" s="133" t="e">
        <f t="shared" si="62"/>
        <v>#N/A</v>
      </c>
      <c r="V100" s="132" t="e">
        <f t="shared" si="47"/>
        <v>#N/A</v>
      </c>
      <c r="W100" s="134">
        <v>1.20700843949139</v>
      </c>
      <c r="X100" s="132">
        <f t="shared" si="48"/>
        <v>825.82606389918396</v>
      </c>
      <c r="Y100" s="134">
        <v>31.369293220447499</v>
      </c>
      <c r="Z100" s="138">
        <f t="shared" si="49"/>
        <v>21454.109253497678</v>
      </c>
      <c r="AA100" s="136"/>
      <c r="AB100" s="132" t="e">
        <f t="shared" si="50"/>
        <v>#N/A</v>
      </c>
      <c r="AC100" s="133" t="e">
        <f t="shared" si="63"/>
        <v>#N/A</v>
      </c>
      <c r="AD100" s="132" t="e">
        <f t="shared" si="51"/>
        <v>#N/A</v>
      </c>
      <c r="AE100" s="134">
        <v>0.450099244092387</v>
      </c>
      <c r="AF100" s="132">
        <f t="shared" si="52"/>
        <v>160.37392509375493</v>
      </c>
      <c r="AG100" s="134">
        <v>11.695042717657101</v>
      </c>
      <c r="AH100" s="138">
        <f t="shared" si="53"/>
        <v>4164.8434879908746</v>
      </c>
      <c r="AI100" s="136"/>
      <c r="AJ100" s="132" t="e">
        <f t="shared" si="54"/>
        <v>#N/A</v>
      </c>
      <c r="AK100" s="133" t="e">
        <f t="shared" si="64"/>
        <v>#N/A</v>
      </c>
      <c r="AL100" s="132" t="e">
        <f t="shared" si="55"/>
        <v>#N/A</v>
      </c>
      <c r="AM100" s="134">
        <v>0</v>
      </c>
      <c r="AN100" s="132">
        <f t="shared" si="56"/>
        <v>150.32496445401728</v>
      </c>
      <c r="AO100" s="134">
        <v>0</v>
      </c>
      <c r="AP100" s="132">
        <f t="shared" si="57"/>
        <v>3952.4675741209089</v>
      </c>
      <c r="AQ100" s="123"/>
      <c r="AR100" s="193"/>
      <c r="AS100" s="135">
        <f t="shared" si="58"/>
        <v>64.381998218289297</v>
      </c>
      <c r="AT100" s="135"/>
      <c r="AU100" s="135"/>
      <c r="AV100" s="164" t="e">
        <f t="shared" si="59"/>
        <v>#N/A</v>
      </c>
      <c r="AW100" s="165">
        <f t="shared" si="60"/>
        <v>43754.925256280527</v>
      </c>
      <c r="AX100" s="7"/>
      <c r="AY100" s="2"/>
      <c r="AZ100" s="3"/>
      <c r="BA100" s="3"/>
      <c r="BB100" s="3"/>
      <c r="BC100" s="3"/>
      <c r="BD100" s="3"/>
      <c r="BE100" s="3"/>
      <c r="BF100" s="5"/>
      <c r="BG100" s="36"/>
      <c r="BH100" s="36"/>
      <c r="BI100" s="1"/>
      <c r="BJ100" s="1"/>
    </row>
    <row r="101" spans="1:62" ht="12.9" customHeight="1" thickBot="1" x14ac:dyDescent="0.3">
      <c r="A101" s="126"/>
      <c r="B101" s="57" t="s">
        <v>28</v>
      </c>
      <c r="C101" s="137"/>
      <c r="D101" s="197" t="e">
        <f t="shared" si="42"/>
        <v>#N/A</v>
      </c>
      <c r="E101" s="198" t="e">
        <f t="shared" si="61"/>
        <v>#N/A</v>
      </c>
      <c r="F101" s="197" t="e">
        <f t="shared" si="43"/>
        <v>#N/A</v>
      </c>
      <c r="G101" s="199">
        <v>3.4878016445391</v>
      </c>
      <c r="H101" s="197">
        <f t="shared" si="44"/>
        <v>550.42206354826521</v>
      </c>
      <c r="I101" s="199">
        <v>90.126338862336297</v>
      </c>
      <c r="J101" s="200">
        <f t="shared" si="45"/>
        <v>14273.631279533403</v>
      </c>
      <c r="K101" s="137"/>
      <c r="L101" s="132"/>
      <c r="M101" s="133"/>
      <c r="N101" s="132"/>
      <c r="O101" s="134"/>
      <c r="P101" s="132"/>
      <c r="Q101" s="134"/>
      <c r="R101" s="138"/>
      <c r="S101" s="137"/>
      <c r="T101" s="132" t="e">
        <f t="shared" si="46"/>
        <v>#N/A</v>
      </c>
      <c r="U101" s="133" t="e">
        <f t="shared" si="62"/>
        <v>#N/A</v>
      </c>
      <c r="V101" s="132" t="e">
        <f t="shared" si="47"/>
        <v>#N/A</v>
      </c>
      <c r="W101" s="134">
        <v>18.358730874456</v>
      </c>
      <c r="X101" s="132">
        <f t="shared" si="48"/>
        <v>844.18479477363996</v>
      </c>
      <c r="Y101" s="134">
        <v>476.96794861353999</v>
      </c>
      <c r="Z101" s="138">
        <f t="shared" si="49"/>
        <v>21931.077202111217</v>
      </c>
      <c r="AA101" s="137"/>
      <c r="AB101" s="132" t="e">
        <f t="shared" si="50"/>
        <v>#N/A</v>
      </c>
      <c r="AC101" s="133" t="e">
        <f t="shared" si="63"/>
        <v>#N/A</v>
      </c>
      <c r="AD101" s="132" t="e">
        <f t="shared" si="51"/>
        <v>#N/A</v>
      </c>
      <c r="AE101" s="134">
        <v>10.127232992078699</v>
      </c>
      <c r="AF101" s="132">
        <f t="shared" si="52"/>
        <v>170.50115808583362</v>
      </c>
      <c r="AG101" s="134">
        <v>263.138461147285</v>
      </c>
      <c r="AH101" s="138">
        <f t="shared" si="53"/>
        <v>4427.9819491381595</v>
      </c>
      <c r="AI101" s="137"/>
      <c r="AJ101" s="132" t="e">
        <f t="shared" si="54"/>
        <v>#N/A</v>
      </c>
      <c r="AK101" s="133" t="e">
        <f t="shared" si="64"/>
        <v>#N/A</v>
      </c>
      <c r="AL101" s="132" t="e">
        <f t="shared" si="55"/>
        <v>#N/A</v>
      </c>
      <c r="AM101" s="134">
        <v>0</v>
      </c>
      <c r="AN101" s="132">
        <f t="shared" si="56"/>
        <v>150.32496445401728</v>
      </c>
      <c r="AO101" s="134">
        <v>0</v>
      </c>
      <c r="AP101" s="132">
        <f t="shared" si="57"/>
        <v>3952.4675741209089</v>
      </c>
      <c r="AQ101" s="123"/>
      <c r="AR101" s="194"/>
      <c r="AS101" s="135">
        <f t="shared" si="58"/>
        <v>830.23274862316134</v>
      </c>
      <c r="AT101" s="135">
        <f>SUM(AR99:AR101)</f>
        <v>0</v>
      </c>
      <c r="AU101" s="135">
        <f>SUM(I99:I101,Q99:Q101,Y99:Y101,AG99:AG101,AO99:AO101)</f>
        <v>1003.0228425623766</v>
      </c>
      <c r="AV101" s="164" t="e">
        <f t="shared" si="59"/>
        <v>#N/A</v>
      </c>
      <c r="AW101" s="165">
        <f t="shared" si="60"/>
        <v>44585.158004903686</v>
      </c>
      <c r="AX101" s="7"/>
      <c r="AY101" s="3"/>
      <c r="AZ101" s="3"/>
      <c r="BA101" s="3"/>
      <c r="BB101" s="3"/>
      <c r="BC101" s="3"/>
      <c r="BD101" s="3"/>
      <c r="BE101" s="6"/>
      <c r="BF101" s="36"/>
      <c r="BG101" s="36"/>
      <c r="BH101" s="36"/>
      <c r="BI101" s="1"/>
      <c r="BJ101" s="1"/>
    </row>
    <row r="102" spans="1:62" ht="13.8" thickBot="1" x14ac:dyDescent="0.3">
      <c r="A102" s="50" t="s">
        <v>180</v>
      </c>
      <c r="B102" s="51"/>
      <c r="C102" s="11">
        <f t="shared" ref="C102:AP102" si="65">SUM(C9:C101)</f>
        <v>238.8</v>
      </c>
      <c r="D102" s="201" t="e">
        <f t="shared" si="65"/>
        <v>#N/A</v>
      </c>
      <c r="E102" s="201" t="e">
        <f t="shared" si="65"/>
        <v>#N/A</v>
      </c>
      <c r="F102" s="201" t="e">
        <f t="shared" si="65"/>
        <v>#N/A</v>
      </c>
      <c r="G102" s="201">
        <f t="shared" si="65"/>
        <v>550.42206354826521</v>
      </c>
      <c r="H102" s="201">
        <f t="shared" si="65"/>
        <v>23851.223068172432</v>
      </c>
      <c r="I102" s="201">
        <f t="shared" si="65"/>
        <v>14273.631279533403</v>
      </c>
      <c r="J102" s="201">
        <f t="shared" si="65"/>
        <v>619665.21657135163</v>
      </c>
      <c r="K102" s="11">
        <f t="shared" si="65"/>
        <v>0</v>
      </c>
      <c r="L102" s="11">
        <f t="shared" si="65"/>
        <v>0</v>
      </c>
      <c r="M102" s="11">
        <f t="shared" si="65"/>
        <v>0</v>
      </c>
      <c r="N102" s="11">
        <f t="shared" si="65"/>
        <v>0</v>
      </c>
      <c r="O102" s="11">
        <f t="shared" si="65"/>
        <v>0</v>
      </c>
      <c r="P102" s="11">
        <f t="shared" si="65"/>
        <v>0</v>
      </c>
      <c r="Q102" s="11">
        <f t="shared" si="65"/>
        <v>0</v>
      </c>
      <c r="R102" s="11">
        <f t="shared" si="65"/>
        <v>0</v>
      </c>
      <c r="S102" s="11">
        <f t="shared" si="65"/>
        <v>412.9</v>
      </c>
      <c r="T102" s="11" t="e">
        <f t="shared" si="65"/>
        <v>#N/A</v>
      </c>
      <c r="U102" s="11" t="e">
        <f t="shared" si="65"/>
        <v>#N/A</v>
      </c>
      <c r="V102" s="11" t="e">
        <f t="shared" si="65"/>
        <v>#N/A</v>
      </c>
      <c r="W102" s="11">
        <f t="shared" si="65"/>
        <v>844.18479477363996</v>
      </c>
      <c r="X102" s="11">
        <f t="shared" si="65"/>
        <v>39740.774410404338</v>
      </c>
      <c r="Y102" s="11">
        <f t="shared" si="65"/>
        <v>21931.077202111217</v>
      </c>
      <c r="Z102" s="11"/>
      <c r="AA102" s="11">
        <f t="shared" si="65"/>
        <v>0</v>
      </c>
      <c r="AB102" s="11"/>
      <c r="AC102" s="11"/>
      <c r="AD102" s="11"/>
      <c r="AE102" s="11"/>
      <c r="AF102" s="11"/>
      <c r="AG102" s="11"/>
      <c r="AH102" s="11"/>
      <c r="AI102" s="11">
        <f t="shared" si="65"/>
        <v>97.699999999999989</v>
      </c>
      <c r="AJ102" s="11" t="e">
        <f t="shared" si="65"/>
        <v>#N/A</v>
      </c>
      <c r="AK102" s="11" t="e">
        <f t="shared" si="65"/>
        <v>#N/A</v>
      </c>
      <c r="AL102" s="11" t="e">
        <f t="shared" si="65"/>
        <v>#N/A</v>
      </c>
      <c r="AM102" s="11">
        <f t="shared" si="65"/>
        <v>150.32496445401728</v>
      </c>
      <c r="AN102" s="11">
        <f t="shared" si="65"/>
        <v>8097.8284928646244</v>
      </c>
      <c r="AO102" s="11">
        <f t="shared" si="65"/>
        <v>3952.4675741209089</v>
      </c>
      <c r="AP102" s="11">
        <f t="shared" si="65"/>
        <v>213013.68493363581</v>
      </c>
      <c r="AQ102" s="127"/>
      <c r="AR102" s="11">
        <f t="shared" ref="AR102" si="66">SUM(AR9:AR101)</f>
        <v>23811.108557070613</v>
      </c>
      <c r="AS102" s="127"/>
      <c r="AT102" s="127"/>
      <c r="AU102" s="128"/>
      <c r="AV102" s="128"/>
      <c r="AW102" s="129"/>
      <c r="AX102" s="7"/>
      <c r="AY102" s="3"/>
      <c r="AZ102" s="3"/>
      <c r="BA102" s="3"/>
      <c r="BB102" s="3"/>
      <c r="BC102" s="3"/>
      <c r="BD102" s="3"/>
      <c r="BE102" s="6"/>
      <c r="BF102" s="36"/>
      <c r="BG102" s="36"/>
      <c r="BH102" s="36"/>
      <c r="BI102" s="1"/>
      <c r="BJ102" s="1"/>
    </row>
    <row r="103" spans="1:62" ht="13.8" hidden="1" thickBot="1" x14ac:dyDescent="0.3">
      <c r="A103" s="52"/>
      <c r="B103" s="53"/>
      <c r="K103" s="111"/>
      <c r="L103" s="111"/>
      <c r="M103" s="111"/>
      <c r="N103" s="111"/>
      <c r="O103" s="111"/>
      <c r="P103" s="111"/>
      <c r="Q103" s="111"/>
      <c r="R103" s="111"/>
      <c r="S103" s="111"/>
      <c r="T103" s="111"/>
      <c r="U103" s="111"/>
      <c r="V103" s="111"/>
      <c r="W103" s="111"/>
      <c r="X103" s="111"/>
      <c r="Y103" s="111"/>
      <c r="Z103" s="111"/>
      <c r="AA103" s="111"/>
      <c r="AB103" s="111"/>
      <c r="AC103" s="111"/>
      <c r="AD103" s="111"/>
      <c r="AE103" s="111"/>
      <c r="AF103" s="111"/>
      <c r="AG103" s="111"/>
      <c r="AH103" s="111"/>
      <c r="AI103" s="111"/>
      <c r="AJ103" s="111"/>
      <c r="AK103" s="111"/>
      <c r="AL103" s="111"/>
      <c r="AM103" s="111"/>
      <c r="AN103" s="111"/>
      <c r="AO103" s="111"/>
      <c r="AP103" s="111"/>
      <c r="AQ103" s="31"/>
      <c r="AR103" s="31"/>
      <c r="AS103" s="32"/>
      <c r="AT103" s="32"/>
      <c r="AV103" s="7"/>
      <c r="AW103" s="3"/>
      <c r="AX103" s="3"/>
      <c r="AY103" s="3"/>
      <c r="AZ103" s="3"/>
      <c r="BA103" s="3"/>
      <c r="BB103" s="3"/>
      <c r="BC103" s="3"/>
      <c r="BD103" s="6"/>
      <c r="BE103" s="36"/>
      <c r="BF103" s="36"/>
      <c r="BG103" s="36"/>
      <c r="BH103" s="1"/>
    </row>
    <row r="104" spans="1:62" hidden="1" x14ac:dyDescent="0.25">
      <c r="C104" s="8">
        <v>27</v>
      </c>
      <c r="D104" s="202" t="s">
        <v>166</v>
      </c>
      <c r="E104" s="203"/>
      <c r="F104" s="204"/>
      <c r="K104" s="8" t="e">
        <f>Q102/O102</f>
        <v>#DIV/0!</v>
      </c>
      <c r="L104" s="115" t="s">
        <v>166</v>
      </c>
      <c r="M104" s="33"/>
      <c r="N104" s="54"/>
      <c r="O104" s="111"/>
      <c r="P104" s="111"/>
      <c r="Q104" s="111"/>
      <c r="R104" s="111"/>
      <c r="S104" s="8">
        <v>30</v>
      </c>
      <c r="T104" s="115" t="s">
        <v>166</v>
      </c>
      <c r="U104" s="33"/>
      <c r="V104" s="54"/>
      <c r="W104" s="111"/>
      <c r="X104" s="111"/>
      <c r="Y104" s="111"/>
      <c r="Z104" s="111"/>
      <c r="AA104" s="8" t="e">
        <f>AG102/AE102</f>
        <v>#DIV/0!</v>
      </c>
      <c r="AB104" s="115" t="s">
        <v>166</v>
      </c>
      <c r="AC104" s="33"/>
      <c r="AD104" s="54"/>
      <c r="AE104" s="111"/>
      <c r="AF104" s="111"/>
      <c r="AG104" s="111"/>
      <c r="AH104" s="111"/>
      <c r="AI104" s="8">
        <f>AO102/AM102</f>
        <v>26.292822276568206</v>
      </c>
      <c r="AJ104" s="115" t="s">
        <v>166</v>
      </c>
      <c r="AK104" s="33"/>
      <c r="AL104" s="54"/>
      <c r="AM104" s="111"/>
      <c r="AN104" s="111"/>
      <c r="AO104" s="111"/>
      <c r="AP104" s="111"/>
      <c r="AT104" s="32"/>
      <c r="AV104" s="7"/>
      <c r="AW104" s="3"/>
      <c r="AX104" s="3"/>
      <c r="AY104" s="3"/>
      <c r="AZ104" s="3"/>
      <c r="BA104" s="3"/>
      <c r="BB104" s="3"/>
      <c r="BC104" s="6"/>
      <c r="BD104" s="36"/>
      <c r="BE104" s="36"/>
      <c r="BF104" s="36"/>
      <c r="BG104" s="1"/>
      <c r="BH104" s="1"/>
    </row>
    <row r="105" spans="1:62" hidden="1" x14ac:dyDescent="0.25">
      <c r="C105" s="55"/>
      <c r="D105" s="205"/>
      <c r="E105" s="206"/>
      <c r="F105" s="207"/>
      <c r="K105" s="55"/>
      <c r="L105" s="56"/>
      <c r="M105" s="57"/>
      <c r="N105" s="58"/>
      <c r="O105" s="111"/>
      <c r="P105" s="111"/>
      <c r="Q105" s="111"/>
      <c r="R105" s="111"/>
      <c r="S105" s="55"/>
      <c r="T105" s="56"/>
      <c r="U105" s="57"/>
      <c r="V105" s="58"/>
      <c r="W105" s="111"/>
      <c r="X105" s="111"/>
      <c r="Y105" s="111"/>
      <c r="Z105" s="111"/>
      <c r="AA105" s="55"/>
      <c r="AB105" s="56"/>
      <c r="AC105" s="57"/>
      <c r="AD105" s="58"/>
      <c r="AE105" s="111"/>
      <c r="AF105" s="111"/>
      <c r="AG105" s="111"/>
      <c r="AH105" s="111"/>
      <c r="AI105" s="55"/>
      <c r="AJ105" s="56"/>
      <c r="AK105" s="57"/>
      <c r="AL105" s="58"/>
      <c r="AM105" s="111"/>
      <c r="AN105" s="111"/>
      <c r="AO105" s="111"/>
      <c r="AP105" s="111"/>
      <c r="AT105" s="32"/>
      <c r="AV105" s="7"/>
      <c r="AW105" s="3"/>
      <c r="AX105" s="3"/>
      <c r="AY105" s="3"/>
      <c r="AZ105" s="3"/>
      <c r="BA105" s="3"/>
      <c r="BB105" s="3"/>
      <c r="BC105" s="6"/>
      <c r="BD105" s="36"/>
      <c r="BE105" s="36"/>
      <c r="BF105" s="36"/>
      <c r="BG105" s="1"/>
      <c r="BH105" s="1"/>
    </row>
    <row r="106" spans="1:62" ht="13.8" hidden="1" thickBot="1" x14ac:dyDescent="0.3">
      <c r="C106" s="9">
        <v>0.95</v>
      </c>
      <c r="D106" s="208" t="s">
        <v>29</v>
      </c>
      <c r="E106" s="209"/>
      <c r="F106" s="210"/>
      <c r="K106" s="9">
        <v>0.95</v>
      </c>
      <c r="L106" s="34" t="s">
        <v>29</v>
      </c>
      <c r="M106" s="49"/>
      <c r="N106" s="59"/>
      <c r="O106" s="111"/>
      <c r="P106" s="111"/>
      <c r="Q106" s="111"/>
      <c r="R106" s="111"/>
      <c r="S106" s="9">
        <v>0.95</v>
      </c>
      <c r="T106" s="34" t="s">
        <v>29</v>
      </c>
      <c r="U106" s="49"/>
      <c r="V106" s="59"/>
      <c r="W106" s="111"/>
      <c r="X106" s="111"/>
      <c r="Y106" s="111"/>
      <c r="Z106" s="111"/>
      <c r="AA106" s="9">
        <v>0.95</v>
      </c>
      <c r="AB106" s="34" t="s">
        <v>29</v>
      </c>
      <c r="AC106" s="49"/>
      <c r="AD106" s="59"/>
      <c r="AE106" s="111"/>
      <c r="AF106" s="111"/>
      <c r="AG106" s="111"/>
      <c r="AH106" s="111"/>
      <c r="AI106" s="9">
        <v>0.95</v>
      </c>
      <c r="AJ106" s="34" t="s">
        <v>29</v>
      </c>
      <c r="AK106" s="49"/>
      <c r="AL106" s="59"/>
      <c r="AM106" s="111"/>
      <c r="AN106" s="111"/>
      <c r="AO106" s="111"/>
      <c r="AP106" s="111"/>
      <c r="AT106" s="32"/>
      <c r="AV106" s="7"/>
      <c r="AW106" s="3"/>
      <c r="AX106" s="3"/>
      <c r="AY106" s="3"/>
      <c r="AZ106" s="3"/>
      <c r="BA106" s="3"/>
      <c r="BB106" s="3"/>
      <c r="BC106" s="6"/>
      <c r="BD106" s="36"/>
      <c r="BE106" s="36"/>
      <c r="BF106" s="36"/>
      <c r="BG106" s="1"/>
      <c r="BH106" s="1"/>
    </row>
    <row r="107" spans="1:62" hidden="1" x14ac:dyDescent="0.25">
      <c r="A107" s="31"/>
      <c r="P107" s="3"/>
      <c r="Q107" s="3"/>
      <c r="R107" s="3"/>
      <c r="S107" s="3"/>
      <c r="T107" s="3"/>
      <c r="U107" s="3"/>
      <c r="V107" s="3"/>
      <c r="AV107" s="7"/>
      <c r="AW107" s="3"/>
      <c r="AX107" s="3"/>
      <c r="AY107" s="3"/>
      <c r="AZ107" s="3"/>
      <c r="BA107" s="3"/>
      <c r="BB107" s="3"/>
      <c r="BC107" s="6"/>
      <c r="BD107" s="36"/>
      <c r="BE107" s="36"/>
      <c r="BF107" s="36"/>
      <c r="BG107" s="1"/>
      <c r="BH107" s="1"/>
    </row>
    <row r="108" spans="1:62" hidden="1" x14ac:dyDescent="0.25">
      <c r="C108" s="89" t="s">
        <v>85</v>
      </c>
      <c r="P108" s="3"/>
      <c r="Q108" s="3"/>
      <c r="R108" s="3"/>
      <c r="S108" s="3"/>
      <c r="T108" s="3"/>
      <c r="U108" s="3"/>
      <c r="V108" s="3"/>
      <c r="AV108" s="3"/>
      <c r="AW108" s="3"/>
      <c r="AX108" s="3"/>
      <c r="AY108" s="3"/>
      <c r="AZ108" s="3"/>
      <c r="BA108" s="3"/>
      <c r="BB108" s="3"/>
      <c r="BC108" s="6"/>
      <c r="BD108" s="36"/>
      <c r="BE108" s="36"/>
      <c r="BF108" s="36"/>
      <c r="BG108" s="1"/>
      <c r="BH108" s="1"/>
    </row>
    <row r="109" spans="1:62" x14ac:dyDescent="0.25">
      <c r="P109" s="3"/>
      <c r="Q109" s="3"/>
      <c r="R109" s="3"/>
      <c r="S109" s="3"/>
      <c r="T109" s="3"/>
      <c r="U109" s="3"/>
      <c r="V109" s="3"/>
      <c r="AV109" s="3"/>
      <c r="AW109" s="3"/>
      <c r="AX109" s="3"/>
      <c r="AY109" s="3"/>
      <c r="AZ109" s="3"/>
      <c r="BA109" s="3"/>
      <c r="BB109" s="3"/>
      <c r="BC109" s="6"/>
      <c r="BD109" s="36"/>
      <c r="BE109" s="36"/>
      <c r="BF109" s="36"/>
      <c r="BG109" s="1"/>
      <c r="BH109" s="1"/>
    </row>
    <row r="110" spans="1:62" x14ac:dyDescent="0.25">
      <c r="P110" s="3"/>
      <c r="Q110" s="3"/>
      <c r="R110" s="3"/>
      <c r="S110" s="3"/>
      <c r="T110" s="3"/>
      <c r="U110" s="3"/>
      <c r="V110" s="3"/>
      <c r="AV110" s="3"/>
      <c r="AW110" s="3"/>
      <c r="AX110" s="3"/>
      <c r="AY110" s="3"/>
      <c r="AZ110" s="3"/>
      <c r="BA110" s="3"/>
      <c r="BB110" s="3"/>
      <c r="BC110" s="6"/>
      <c r="BD110" s="36"/>
      <c r="BE110" s="36"/>
      <c r="BF110" s="36"/>
      <c r="BG110" s="1"/>
    </row>
    <row r="111" spans="1:62" x14ac:dyDescent="0.25">
      <c r="P111" s="3"/>
      <c r="Q111" s="3"/>
      <c r="R111" s="3"/>
      <c r="S111" s="3"/>
      <c r="T111" s="3"/>
      <c r="U111" s="3"/>
      <c r="V111" s="3"/>
      <c r="AV111" s="3"/>
      <c r="AW111" s="3"/>
      <c r="AX111" s="3"/>
      <c r="AY111" s="3"/>
      <c r="AZ111" s="3"/>
      <c r="BA111" s="3"/>
      <c r="BB111" s="3"/>
      <c r="BC111" s="6"/>
      <c r="BD111" s="36"/>
      <c r="BE111" s="36"/>
      <c r="BF111" s="36"/>
      <c r="BG111" s="1"/>
    </row>
    <row r="112" spans="1:62" x14ac:dyDescent="0.25">
      <c r="P112" s="3"/>
      <c r="Q112" s="3"/>
      <c r="R112" s="3"/>
      <c r="S112" s="3"/>
      <c r="T112" s="3"/>
      <c r="U112" s="3"/>
      <c r="V112" s="3"/>
      <c r="AV112" s="3"/>
      <c r="AW112" s="3"/>
      <c r="AX112" s="3"/>
      <c r="AY112" s="3"/>
      <c r="AZ112" s="3"/>
      <c r="BA112" s="3"/>
      <c r="BB112" s="3"/>
      <c r="BC112" s="6"/>
      <c r="BD112" s="36"/>
      <c r="BE112" s="36"/>
      <c r="BF112" s="36"/>
      <c r="BG112" s="1"/>
    </row>
    <row r="113" spans="16:59" x14ac:dyDescent="0.25">
      <c r="P113" s="3"/>
      <c r="Q113" s="3"/>
      <c r="R113" s="3"/>
      <c r="S113" s="3"/>
      <c r="T113" s="3"/>
      <c r="U113" s="3"/>
      <c r="V113" s="3"/>
      <c r="AW113" s="3"/>
      <c r="AX113" s="3"/>
      <c r="AY113" s="3"/>
      <c r="AZ113" s="3"/>
      <c r="BA113" s="3"/>
      <c r="BB113" s="3"/>
      <c r="BC113" s="6"/>
      <c r="BD113" s="36"/>
      <c r="BE113" s="36"/>
      <c r="BF113" s="36"/>
      <c r="BG113" s="1"/>
    </row>
    <row r="114" spans="16:59" x14ac:dyDescent="0.25">
      <c r="P114" s="3"/>
      <c r="Q114" s="3"/>
      <c r="R114" s="3"/>
      <c r="S114" s="3"/>
      <c r="T114" s="3"/>
      <c r="U114" s="3"/>
      <c r="V114" s="3"/>
      <c r="AW114" s="3"/>
      <c r="AX114" s="3"/>
      <c r="AY114" s="3"/>
      <c r="AZ114" s="3"/>
      <c r="BA114" s="3"/>
      <c r="BB114" s="3"/>
      <c r="BC114" s="6"/>
      <c r="BD114" s="36"/>
      <c r="BE114" s="36"/>
      <c r="BF114" s="36"/>
      <c r="BG114" s="1"/>
    </row>
    <row r="115" spans="16:59" x14ac:dyDescent="0.25">
      <c r="P115" s="3"/>
      <c r="Q115" s="3"/>
      <c r="R115" s="3"/>
      <c r="S115" s="3"/>
      <c r="T115" s="3"/>
      <c r="U115" s="3"/>
      <c r="V115" s="3"/>
      <c r="AE115" s="17">
        <v>0</v>
      </c>
      <c r="AW115" s="3"/>
      <c r="AX115" s="3"/>
      <c r="AY115" s="3"/>
      <c r="AZ115" s="3"/>
      <c r="BA115" s="3"/>
      <c r="BB115" s="3"/>
      <c r="BC115" s="6"/>
      <c r="BD115" s="36"/>
      <c r="BE115" s="36"/>
      <c r="BF115" s="36"/>
      <c r="BG115" s="1"/>
    </row>
    <row r="116" spans="16:59" x14ac:dyDescent="0.25">
      <c r="P116" s="3"/>
      <c r="Q116" s="3"/>
      <c r="R116" s="3"/>
      <c r="S116" s="3"/>
      <c r="T116" s="3"/>
      <c r="U116" s="3"/>
      <c r="V116" s="3"/>
      <c r="AE116" s="17">
        <v>0</v>
      </c>
      <c r="AW116" s="3"/>
      <c r="AX116" s="3"/>
      <c r="AY116" s="3"/>
      <c r="AZ116" s="3"/>
      <c r="BA116" s="3"/>
      <c r="BB116" s="3"/>
      <c r="BC116" s="6"/>
      <c r="BD116" s="36"/>
      <c r="BE116" s="36"/>
      <c r="BF116" s="36"/>
      <c r="BG116" s="1"/>
    </row>
    <row r="117" spans="16:59" x14ac:dyDescent="0.25">
      <c r="P117" s="3"/>
      <c r="Q117" s="3"/>
      <c r="R117" s="3"/>
      <c r="S117" s="3"/>
      <c r="T117" s="3"/>
      <c r="U117" s="3"/>
      <c r="V117" s="3"/>
      <c r="AE117" s="17">
        <v>0</v>
      </c>
      <c r="AW117" s="3"/>
      <c r="AX117" s="3"/>
      <c r="AY117" s="3"/>
      <c r="AZ117" s="3"/>
      <c r="BA117" s="3"/>
      <c r="BB117" s="3"/>
      <c r="BC117" s="6"/>
      <c r="BD117" s="36"/>
      <c r="BE117" s="36"/>
      <c r="BF117" s="36"/>
      <c r="BG117" s="1"/>
    </row>
    <row r="118" spans="16:59" x14ac:dyDescent="0.25">
      <c r="P118" s="3"/>
      <c r="Q118" s="3"/>
      <c r="R118" s="3"/>
      <c r="S118" s="3"/>
      <c r="T118" s="3"/>
      <c r="U118" s="3"/>
      <c r="V118" s="3"/>
      <c r="AE118" s="17">
        <v>0</v>
      </c>
      <c r="AW118" s="3"/>
      <c r="AX118" s="3"/>
      <c r="AY118" s="3"/>
      <c r="AZ118" s="3"/>
      <c r="BA118" s="3"/>
      <c r="BB118" s="3"/>
      <c r="BC118" s="6"/>
      <c r="BD118" s="36"/>
      <c r="BE118" s="36"/>
      <c r="BF118" s="36"/>
      <c r="BG118" s="1"/>
    </row>
    <row r="119" spans="16:59" x14ac:dyDescent="0.25">
      <c r="P119" s="3"/>
      <c r="Q119" s="3"/>
      <c r="R119" s="3"/>
      <c r="S119" s="3"/>
      <c r="T119" s="3"/>
      <c r="U119" s="3"/>
      <c r="V119" s="3"/>
      <c r="AE119" s="17">
        <v>0</v>
      </c>
      <c r="AW119" s="3"/>
      <c r="AX119" s="3"/>
      <c r="AY119" s="3"/>
      <c r="AZ119" s="3"/>
      <c r="BA119" s="3"/>
      <c r="BB119" s="3"/>
      <c r="BC119" s="6"/>
      <c r="BD119" s="36"/>
      <c r="BE119" s="36"/>
      <c r="BF119" s="36"/>
      <c r="BG119" s="1"/>
    </row>
    <row r="120" spans="16:59" x14ac:dyDescent="0.25">
      <c r="P120" s="3"/>
      <c r="Q120" s="3"/>
      <c r="R120" s="3"/>
      <c r="S120" s="3"/>
      <c r="T120" s="3"/>
      <c r="U120" s="3"/>
      <c r="V120" s="3"/>
      <c r="AE120" s="17">
        <v>0</v>
      </c>
      <c r="AW120" s="3"/>
      <c r="AX120" s="3"/>
      <c r="AY120" s="3"/>
      <c r="AZ120" s="3"/>
      <c r="BA120" s="3"/>
      <c r="BB120" s="3"/>
      <c r="BC120" s="6"/>
      <c r="BD120" s="36"/>
      <c r="BE120" s="36"/>
      <c r="BF120" s="1"/>
      <c r="BG120" s="1"/>
    </row>
    <row r="121" spans="16:59" x14ac:dyDescent="0.25">
      <c r="P121" s="3"/>
      <c r="Q121" s="3"/>
      <c r="R121" s="3"/>
      <c r="S121" s="3"/>
      <c r="T121" s="3"/>
      <c r="U121" s="3"/>
      <c r="V121" s="3"/>
      <c r="AE121" s="17">
        <v>0</v>
      </c>
      <c r="AW121" s="3"/>
      <c r="AX121" s="3"/>
      <c r="AY121" s="3"/>
      <c r="AZ121" s="3"/>
      <c r="BA121" s="3"/>
      <c r="BB121" s="3"/>
      <c r="BC121" s="6"/>
      <c r="BD121" s="36"/>
      <c r="BE121" s="36"/>
      <c r="BF121" s="1"/>
    </row>
    <row r="122" spans="16:59" x14ac:dyDescent="0.25">
      <c r="P122" s="3"/>
      <c r="Q122" s="3"/>
      <c r="R122" s="3"/>
      <c r="S122" s="3"/>
      <c r="T122" s="3"/>
      <c r="U122" s="3"/>
      <c r="V122" s="3"/>
      <c r="AE122" s="17">
        <v>0</v>
      </c>
      <c r="AW122" s="3"/>
      <c r="AX122" s="3"/>
      <c r="AY122" s="3"/>
      <c r="AZ122" s="3"/>
      <c r="BA122" s="3"/>
      <c r="BB122" s="3"/>
      <c r="BC122" s="6"/>
      <c r="BD122" s="36"/>
      <c r="BE122" s="36"/>
    </row>
    <row r="123" spans="16:59" x14ac:dyDescent="0.25">
      <c r="P123" s="3"/>
      <c r="Q123" s="3"/>
      <c r="R123" s="3"/>
      <c r="S123" s="3"/>
      <c r="T123" s="3"/>
      <c r="U123" s="3"/>
      <c r="V123" s="3"/>
      <c r="AE123" s="17">
        <v>0</v>
      </c>
      <c r="AW123" s="3"/>
      <c r="AX123" s="3"/>
      <c r="AY123" s="3"/>
      <c r="AZ123" s="3"/>
      <c r="BA123" s="3"/>
      <c r="BB123" s="3"/>
      <c r="BC123" s="6"/>
      <c r="BD123" s="36"/>
      <c r="BE123" s="36"/>
    </row>
    <row r="124" spans="16:59" x14ac:dyDescent="0.25">
      <c r="P124" s="3"/>
      <c r="Q124" s="3"/>
      <c r="R124" s="3"/>
      <c r="S124" s="3"/>
      <c r="T124" s="3"/>
      <c r="U124" s="3"/>
      <c r="V124" s="3"/>
      <c r="AE124" s="17">
        <v>0</v>
      </c>
      <c r="AW124" s="3"/>
      <c r="AX124" s="3"/>
      <c r="AY124" s="3"/>
      <c r="AZ124" s="3"/>
      <c r="BA124" s="3"/>
      <c r="BB124" s="3"/>
      <c r="BC124" s="6"/>
      <c r="BD124" s="36"/>
      <c r="BE124" s="36"/>
    </row>
    <row r="125" spans="16:59" x14ac:dyDescent="0.25">
      <c r="P125" s="3"/>
      <c r="Q125" s="3"/>
      <c r="R125" s="3"/>
      <c r="S125" s="3"/>
      <c r="T125" s="3"/>
      <c r="U125" s="3"/>
      <c r="V125" s="3"/>
      <c r="AE125" s="17">
        <v>0</v>
      </c>
      <c r="AW125" s="3"/>
      <c r="AX125" s="3"/>
      <c r="AY125" s="3"/>
      <c r="AZ125" s="3"/>
      <c r="BA125" s="3"/>
      <c r="BB125" s="3"/>
      <c r="BC125" s="6"/>
      <c r="BD125" s="36"/>
      <c r="BE125" s="36"/>
    </row>
    <row r="126" spans="16:59" x14ac:dyDescent="0.25">
      <c r="P126" s="3"/>
      <c r="Q126" s="3"/>
      <c r="R126" s="3"/>
      <c r="S126" s="3"/>
      <c r="T126" s="3"/>
      <c r="U126" s="3"/>
      <c r="V126" s="3"/>
      <c r="AE126" s="17">
        <v>0</v>
      </c>
      <c r="AW126" s="3"/>
      <c r="AX126" s="3"/>
      <c r="AY126" s="3"/>
      <c r="AZ126" s="3"/>
      <c r="BA126" s="3"/>
      <c r="BB126" s="3"/>
      <c r="BC126" s="6"/>
      <c r="BD126" s="36"/>
      <c r="BE126" s="36"/>
    </row>
    <row r="127" spans="16:59" x14ac:dyDescent="0.25">
      <c r="P127" s="3"/>
      <c r="Q127" s="3"/>
      <c r="R127" s="3"/>
      <c r="S127" s="3"/>
      <c r="T127" s="3"/>
      <c r="U127" s="3"/>
      <c r="V127" s="3"/>
      <c r="AE127" s="17">
        <v>0</v>
      </c>
      <c r="AW127" s="3"/>
      <c r="AX127" s="3"/>
      <c r="AY127" s="3"/>
      <c r="AZ127" s="3"/>
      <c r="BA127" s="3"/>
      <c r="BB127" s="3"/>
      <c r="BC127" s="6"/>
      <c r="BD127" s="36"/>
      <c r="BE127" s="36"/>
    </row>
    <row r="128" spans="16:59" x14ac:dyDescent="0.25">
      <c r="AE128" s="17">
        <v>0</v>
      </c>
      <c r="AW128" s="3"/>
      <c r="AX128" s="3"/>
      <c r="AY128" s="3"/>
      <c r="AZ128" s="3"/>
      <c r="BA128" s="3"/>
      <c r="BB128" s="3"/>
      <c r="BC128" s="6"/>
      <c r="BD128" s="36"/>
      <c r="BE128" s="36"/>
    </row>
    <row r="129" spans="31:57" x14ac:dyDescent="0.25">
      <c r="AE129" s="17">
        <v>0</v>
      </c>
      <c r="AW129" s="3"/>
      <c r="AX129" s="3"/>
      <c r="AY129" s="3"/>
      <c r="AZ129" s="3"/>
      <c r="BA129" s="3"/>
      <c r="BB129" s="3"/>
      <c r="BC129" s="6"/>
      <c r="BD129" s="36"/>
      <c r="BE129" s="36"/>
    </row>
    <row r="130" spans="31:57" x14ac:dyDescent="0.25">
      <c r="AE130" s="17">
        <v>0</v>
      </c>
      <c r="AW130" s="3"/>
      <c r="AX130" s="3"/>
      <c r="AY130" s="3"/>
      <c r="AZ130" s="3"/>
      <c r="BA130" s="3"/>
      <c r="BB130" s="3"/>
      <c r="BC130" s="6"/>
      <c r="BD130" s="36"/>
      <c r="BE130" s="36"/>
    </row>
    <row r="131" spans="31:57" x14ac:dyDescent="0.25">
      <c r="AE131" s="17">
        <v>0</v>
      </c>
      <c r="AW131" s="3"/>
      <c r="AX131" s="3"/>
      <c r="AY131" s="3"/>
      <c r="AZ131" s="3"/>
      <c r="BA131" s="3"/>
      <c r="BB131" s="3"/>
      <c r="BC131" s="6"/>
      <c r="BD131" s="36"/>
      <c r="BE131" s="36"/>
    </row>
    <row r="132" spans="31:57" x14ac:dyDescent="0.25">
      <c r="AE132" s="17">
        <v>0</v>
      </c>
      <c r="AW132" s="3"/>
      <c r="AX132" s="3"/>
      <c r="AY132" s="3"/>
      <c r="AZ132" s="3"/>
      <c r="BA132" s="3"/>
      <c r="BB132" s="6"/>
      <c r="BC132" s="36"/>
      <c r="BD132" s="36"/>
      <c r="BE132" s="1"/>
    </row>
    <row r="133" spans="31:57" x14ac:dyDescent="0.25">
      <c r="AE133" s="17">
        <v>0</v>
      </c>
      <c r="AW133" s="3"/>
      <c r="AX133" s="3"/>
      <c r="AY133" s="3"/>
      <c r="AZ133" s="3"/>
      <c r="BA133" s="3"/>
      <c r="BB133" s="6"/>
      <c r="BC133" s="36"/>
      <c r="BD133" s="36"/>
      <c r="BE133" s="1"/>
    </row>
    <row r="134" spans="31:57" x14ac:dyDescent="0.25">
      <c r="AE134" s="17">
        <v>0</v>
      </c>
      <c r="AW134" s="3"/>
      <c r="AX134" s="3"/>
      <c r="AY134" s="3"/>
      <c r="AZ134" s="3"/>
      <c r="BA134" s="3"/>
      <c r="BB134" s="6"/>
    </row>
    <row r="135" spans="31:57" x14ac:dyDescent="0.25">
      <c r="AE135" s="17">
        <v>0</v>
      </c>
      <c r="AW135" s="3"/>
      <c r="AX135" s="3"/>
      <c r="AY135" s="3"/>
      <c r="AZ135" s="3"/>
      <c r="BA135" s="3"/>
      <c r="BB135" s="3"/>
    </row>
    <row r="136" spans="31:57" x14ac:dyDescent="0.25">
      <c r="AE136" s="17">
        <v>0</v>
      </c>
      <c r="AW136" s="3"/>
      <c r="AY136" s="3"/>
      <c r="AZ136" s="3"/>
      <c r="BA136" s="3"/>
      <c r="BB136" s="3"/>
    </row>
    <row r="137" spans="31:57" x14ac:dyDescent="0.25">
      <c r="AE137" s="17">
        <v>0</v>
      </c>
    </row>
    <row r="138" spans="31:57" x14ac:dyDescent="0.25">
      <c r="AE138" s="17">
        <v>0</v>
      </c>
    </row>
    <row r="139" spans="31:57" x14ac:dyDescent="0.25">
      <c r="AE139" s="17">
        <v>0</v>
      </c>
    </row>
    <row r="140" spans="31:57" x14ac:dyDescent="0.25">
      <c r="AE140" s="17">
        <v>0</v>
      </c>
    </row>
    <row r="141" spans="31:57" x14ac:dyDescent="0.25">
      <c r="AE141" s="17">
        <v>0</v>
      </c>
    </row>
    <row r="142" spans="31:57" x14ac:dyDescent="0.25">
      <c r="AE142" s="17">
        <v>0</v>
      </c>
    </row>
    <row r="143" spans="31:57" x14ac:dyDescent="0.25">
      <c r="AE143" s="17">
        <v>0</v>
      </c>
    </row>
    <row r="144" spans="31:57" x14ac:dyDescent="0.25">
      <c r="AE144" s="17">
        <v>0</v>
      </c>
    </row>
    <row r="145" spans="31:31" x14ac:dyDescent="0.25">
      <c r="AE145" s="17">
        <v>0</v>
      </c>
    </row>
    <row r="146" spans="31:31" x14ac:dyDescent="0.25">
      <c r="AE146" s="17">
        <v>0</v>
      </c>
    </row>
    <row r="147" spans="31:31" x14ac:dyDescent="0.25">
      <c r="AE147" s="17">
        <v>0</v>
      </c>
    </row>
    <row r="148" spans="31:31" x14ac:dyDescent="0.25">
      <c r="AE148" s="17">
        <v>0</v>
      </c>
    </row>
    <row r="149" spans="31:31" x14ac:dyDescent="0.25">
      <c r="AE149" s="17">
        <v>0</v>
      </c>
    </row>
    <row r="150" spans="31:31" x14ac:dyDescent="0.25">
      <c r="AE150" s="17">
        <v>0</v>
      </c>
    </row>
    <row r="151" spans="31:31" x14ac:dyDescent="0.25">
      <c r="AE151" s="17">
        <v>0</v>
      </c>
    </row>
    <row r="152" spans="31:31" x14ac:dyDescent="0.25">
      <c r="AE152" s="17">
        <v>0</v>
      </c>
    </row>
    <row r="153" spans="31:31" x14ac:dyDescent="0.25">
      <c r="AE153" s="17">
        <v>0</v>
      </c>
    </row>
    <row r="154" spans="31:31" x14ac:dyDescent="0.25">
      <c r="AE154" s="17">
        <v>0</v>
      </c>
    </row>
    <row r="155" spans="31:31" x14ac:dyDescent="0.25">
      <c r="AE155" s="17">
        <v>0</v>
      </c>
    </row>
    <row r="156" spans="31:31" x14ac:dyDescent="0.25">
      <c r="AE156" s="17">
        <v>0</v>
      </c>
    </row>
    <row r="157" spans="31:31" x14ac:dyDescent="0.25">
      <c r="AE157" s="17">
        <v>0</v>
      </c>
    </row>
    <row r="158" spans="31:31" x14ac:dyDescent="0.25">
      <c r="AE158" s="17">
        <v>0</v>
      </c>
    </row>
    <row r="159" spans="31:31" x14ac:dyDescent="0.25">
      <c r="AE159" s="17">
        <v>0</v>
      </c>
    </row>
    <row r="160" spans="31:31" x14ac:dyDescent="0.25">
      <c r="AE160" s="17">
        <v>0</v>
      </c>
    </row>
    <row r="161" spans="31:31" x14ac:dyDescent="0.25">
      <c r="AE161" s="17">
        <v>0</v>
      </c>
    </row>
    <row r="162" spans="31:31" x14ac:dyDescent="0.25">
      <c r="AE162" s="17">
        <v>0</v>
      </c>
    </row>
    <row r="163" spans="31:31" x14ac:dyDescent="0.25">
      <c r="AE163" s="17">
        <v>0</v>
      </c>
    </row>
    <row r="164" spans="31:31" x14ac:dyDescent="0.25">
      <c r="AE164" s="17">
        <v>4.1910597258122699</v>
      </c>
    </row>
    <row r="165" spans="31:31" x14ac:dyDescent="0.25">
      <c r="AE165" s="17">
        <v>5.3874791752490596</v>
      </c>
    </row>
    <row r="166" spans="31:31" x14ac:dyDescent="0.25">
      <c r="AE166" s="17">
        <v>5.3874791752490596</v>
      </c>
    </row>
    <row r="167" spans="31:31" x14ac:dyDescent="0.25">
      <c r="AE167" s="17">
        <v>0</v>
      </c>
    </row>
    <row r="168" spans="31:31" x14ac:dyDescent="0.25">
      <c r="AE168" s="17">
        <v>5.3874791752490596</v>
      </c>
    </row>
    <row r="169" spans="31:31" x14ac:dyDescent="0.25">
      <c r="AE169" s="17">
        <v>5.3874791752490596</v>
      </c>
    </row>
    <row r="170" spans="31:31" x14ac:dyDescent="0.25">
      <c r="AE170" s="17">
        <v>0</v>
      </c>
    </row>
    <row r="171" spans="31:31" x14ac:dyDescent="0.25">
      <c r="AE171" s="17">
        <v>5.3874791752490596</v>
      </c>
    </row>
    <row r="172" spans="31:31" x14ac:dyDescent="0.25">
      <c r="AE172" s="17">
        <v>5.3874791752490596</v>
      </c>
    </row>
    <row r="173" spans="31:31" x14ac:dyDescent="0.25">
      <c r="AE173" s="17">
        <v>0</v>
      </c>
    </row>
    <row r="174" spans="31:31" x14ac:dyDescent="0.25">
      <c r="AE174" s="17">
        <v>5.3874791752490596</v>
      </c>
    </row>
    <row r="175" spans="31:31" x14ac:dyDescent="0.25">
      <c r="AE175" s="17">
        <v>5.3874791752490596</v>
      </c>
    </row>
    <row r="176" spans="31:31" x14ac:dyDescent="0.25">
      <c r="AE176" s="17">
        <v>0</v>
      </c>
    </row>
    <row r="177" spans="31:31" x14ac:dyDescent="0.25">
      <c r="AE177" s="17">
        <v>5.3874791752490596</v>
      </c>
    </row>
    <row r="178" spans="31:31" x14ac:dyDescent="0.25">
      <c r="AE178" s="17">
        <v>5.3874791752490596</v>
      </c>
    </row>
    <row r="179" spans="31:31" x14ac:dyDescent="0.25">
      <c r="AE179" s="17">
        <v>5.3874791752490596</v>
      </c>
    </row>
    <row r="180" spans="31:31" x14ac:dyDescent="0.25">
      <c r="AE180" s="17">
        <v>0</v>
      </c>
    </row>
    <row r="181" spans="31:31" x14ac:dyDescent="0.25">
      <c r="AE181" s="17">
        <v>5.3874791752490596</v>
      </c>
    </row>
    <row r="182" spans="31:31" x14ac:dyDescent="0.25">
      <c r="AE182" s="17">
        <v>5.58345804090402</v>
      </c>
    </row>
    <row r="183" spans="31:31" x14ac:dyDescent="0.25">
      <c r="AE183" s="17">
        <v>0</v>
      </c>
    </row>
    <row r="184" spans="31:31" x14ac:dyDescent="0.25">
      <c r="AE184" s="17">
        <v>6.1859444495336602</v>
      </c>
    </row>
    <row r="185" spans="31:31" x14ac:dyDescent="0.25">
      <c r="AE185" s="17">
        <v>6.1859444495336602</v>
      </c>
    </row>
    <row r="186" spans="31:31" x14ac:dyDescent="0.25">
      <c r="AE186" s="17">
        <v>0</v>
      </c>
    </row>
    <row r="187" spans="31:31" x14ac:dyDescent="0.25">
      <c r="AE187" s="17">
        <v>6.1859444495336602</v>
      </c>
    </row>
    <row r="188" spans="31:31" x14ac:dyDescent="0.25">
      <c r="AE188" s="17">
        <v>6.2743150845270002</v>
      </c>
    </row>
    <row r="189" spans="31:31" x14ac:dyDescent="0.25">
      <c r="AE189" s="17">
        <v>0</v>
      </c>
    </row>
    <row r="190" spans="31:31" x14ac:dyDescent="0.25">
      <c r="AE190" s="17">
        <v>7.1055994998355398</v>
      </c>
    </row>
    <row r="191" spans="31:31" x14ac:dyDescent="0.25">
      <c r="AE191" s="17">
        <v>6.7514886613857996</v>
      </c>
    </row>
    <row r="192" spans="31:31" x14ac:dyDescent="0.25">
      <c r="AE192" s="17">
        <v>0</v>
      </c>
    </row>
    <row r="193" spans="31:31" x14ac:dyDescent="0.25">
      <c r="AE193" s="17">
        <v>0</v>
      </c>
    </row>
    <row r="194" spans="31:31" x14ac:dyDescent="0.25">
      <c r="AE194" s="17">
        <v>6.7514886613857996</v>
      </c>
    </row>
    <row r="195" spans="31:31" x14ac:dyDescent="0.25">
      <c r="AE195" s="17">
        <v>6.7514886613857996</v>
      </c>
    </row>
    <row r="196" spans="31:31" x14ac:dyDescent="0.25">
      <c r="AE196" s="17">
        <v>0</v>
      </c>
    </row>
    <row r="197" spans="31:31" x14ac:dyDescent="0.25">
      <c r="AE197" s="17">
        <v>6.7514886613857996</v>
      </c>
    </row>
    <row r="198" spans="31:31" x14ac:dyDescent="0.25">
      <c r="AE198" s="17">
        <v>6.7514886613857996</v>
      </c>
    </row>
    <row r="199" spans="31:31" x14ac:dyDescent="0.25">
      <c r="AE199" s="17">
        <v>0</v>
      </c>
    </row>
    <row r="200" spans="31:31" x14ac:dyDescent="0.25">
      <c r="AE200" s="17">
        <v>6.7514886613857996</v>
      </c>
    </row>
    <row r="201" spans="31:31" x14ac:dyDescent="0.25">
      <c r="AE201" s="17">
        <v>6.7514886613857996</v>
      </c>
    </row>
    <row r="202" spans="31:31" x14ac:dyDescent="0.25">
      <c r="AE202" s="17">
        <v>0</v>
      </c>
    </row>
    <row r="203" spans="31:31" x14ac:dyDescent="0.25">
      <c r="AE203" s="17">
        <v>6.3013894172934197</v>
      </c>
    </row>
    <row r="204" spans="31:31" x14ac:dyDescent="0.25">
      <c r="AE204" s="17">
        <v>0</v>
      </c>
    </row>
    <row r="205" spans="31:31" x14ac:dyDescent="0.25">
      <c r="AE205" s="17">
        <v>0</v>
      </c>
    </row>
    <row r="206" spans="31:31" x14ac:dyDescent="0.25">
      <c r="AE206" s="17">
        <v>0.450099244092387</v>
      </c>
    </row>
    <row r="207" spans="31:31" x14ac:dyDescent="0.25">
      <c r="AE207" s="17">
        <v>10.127232992078699</v>
      </c>
    </row>
  </sheetData>
  <sheetProtection selectLockedCells="1"/>
  <protectedRanges>
    <protectedRange password="83AF" sqref="B3 K9:K101 AA9:AA101 AI9:AI101 AR9:AR101 C9:C101 S9:S101" name="Range1"/>
  </protectedRanges>
  <mergeCells count="50">
    <mergeCell ref="A2:B2"/>
    <mergeCell ref="B7:B8"/>
    <mergeCell ref="A7:A8"/>
    <mergeCell ref="AL7:AL8"/>
    <mergeCell ref="AM7:AM8"/>
    <mergeCell ref="AB7:AB8"/>
    <mergeCell ref="AC7:AC8"/>
    <mergeCell ref="AD7:AD8"/>
    <mergeCell ref="AE7:AE8"/>
    <mergeCell ref="AF7:AF8"/>
    <mergeCell ref="W7:W8"/>
    <mergeCell ref="X7:X8"/>
    <mergeCell ref="Y7:Y8"/>
    <mergeCell ref="AY7:BE7"/>
    <mergeCell ref="S7:S8"/>
    <mergeCell ref="T7:T8"/>
    <mergeCell ref="U7:U8"/>
    <mergeCell ref="V7:V8"/>
    <mergeCell ref="AP7:AP8"/>
    <mergeCell ref="AG7:AG8"/>
    <mergeCell ref="AH7:AH8"/>
    <mergeCell ref="AI7:AI8"/>
    <mergeCell ref="AJ7:AJ8"/>
    <mergeCell ref="AK7:AK8"/>
    <mergeCell ref="AO7:AO8"/>
    <mergeCell ref="AA7:AA8"/>
    <mergeCell ref="AV7:AV8"/>
    <mergeCell ref="M7:M8"/>
    <mergeCell ref="AS7:AS8"/>
    <mergeCell ref="I7:I8"/>
    <mergeCell ref="H7:H8"/>
    <mergeCell ref="J7:J8"/>
    <mergeCell ref="K7:K8"/>
    <mergeCell ref="L7:L8"/>
    <mergeCell ref="O7:O8"/>
    <mergeCell ref="Z7:Z8"/>
    <mergeCell ref="P7:P8"/>
    <mergeCell ref="N7:N8"/>
    <mergeCell ref="Q7:Q8"/>
    <mergeCell ref="R7:R8"/>
    <mergeCell ref="C7:C8"/>
    <mergeCell ref="D7:D8"/>
    <mergeCell ref="E7:E8"/>
    <mergeCell ref="F7:F8"/>
    <mergeCell ref="G7:G8"/>
    <mergeCell ref="AN7:AN8"/>
    <mergeCell ref="AR7:AR8"/>
    <mergeCell ref="AT7:AT8"/>
    <mergeCell ref="AU7:AU8"/>
    <mergeCell ref="AW7:AW8"/>
  </mergeCells>
  <phoneticPr fontId="0" type="noConversion"/>
  <pageMargins left="0.75" right="0.75" top="1" bottom="1" header="0.5" footer="0.5"/>
  <pageSetup paperSize="8" scale="29" orientation="landscape" r:id="rId1"/>
  <headerFooter alignWithMargins="0"/>
  <ignoredErrors>
    <ignoredError sqref="BE12:BE45 BE56:BE57 BE47:BE55 E9" formula="1"/>
    <ignoredError sqref="AU62 AU86" formulaRange="1"/>
  </ignoredError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Instructions</vt:lpstr>
      <vt:lpstr>Report</vt:lpstr>
      <vt:lpstr>Charts</vt:lpstr>
      <vt:lpstr>Data</vt:lpstr>
      <vt:lpstr>Attachment</vt:lpstr>
      <vt:lpstr>Body</vt:lpstr>
      <vt:lpstr>CM001_</vt:lpstr>
      <vt:lpstr>CREWS</vt:lpstr>
      <vt:lpstr>SHIFT</vt:lpstr>
      <vt:lpstr>STATUS</vt:lpstr>
      <vt:lpstr>Subject_Line</vt:lpstr>
      <vt:lpstr>TIME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Brennan</dc:creator>
  <cp:lastModifiedBy>Chris Brennan</cp:lastModifiedBy>
  <cp:lastPrinted>2013-03-27T00:52:28Z</cp:lastPrinted>
  <dcterms:created xsi:type="dcterms:W3CDTF">2010-08-29T22:09:40Z</dcterms:created>
  <dcterms:modified xsi:type="dcterms:W3CDTF">2013-03-27T01:05:56Z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ies>
</file>